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Objects="none" filterPrivacy="1" codeName="ThisWorkbook" defaultThemeVersion="166925"/>
  <xr:revisionPtr revIDLastSave="0" documentId="8_{AE2533CA-2FD3-4D87-99B5-CA160E4C1BB4}" xr6:coauthVersionLast="47" xr6:coauthVersionMax="47" xr10:uidLastSave="{00000000-0000-0000-0000-000000000000}"/>
  <bookViews>
    <workbookView xWindow="-93" yWindow="-93" windowWidth="25786" windowHeight="13986" tabRatio="874" xr2:uid="{7360D5BA-4702-40E9-A0AE-8C7FE4CB8B09}"/>
  </bookViews>
  <sheets>
    <sheet name="Summary" sheetId="26" r:id="rId1"/>
    <sheet name="S&amp;U's" sheetId="34" r:id="rId2"/>
    <sheet name="Budget" sheetId="8" r:id="rId3"/>
    <sheet name="4YR (Dev) CF" sheetId="15" r:id="rId4"/>
    <sheet name="Product Inputs" sheetId="9" r:id="rId5"/>
    <sheet name="Rental Comps" sheetId="35" r:id="rId6"/>
    <sheet name="Retail Comps" sheetId="19" r:id="rId7"/>
    <sheet name="Cap Rates" sheetId="28" r:id="rId8"/>
    <sheet name="Hard Costs ROM" sheetId="5" r:id="rId9"/>
    <sheet name="ForSale CF" sheetId="30" r:id="rId10"/>
    <sheet name="For Sale Product" sheetId="32" r:id="rId11"/>
    <sheet name="5 YR Hold" sheetId="20" state="hidden" r:id="rId12"/>
    <sheet name="10 YR Hold" sheetId="23" state="hidden" r:id="rId13"/>
  </sheets>
  <definedNames>
    <definedName name="\0">#REF!</definedName>
    <definedName name="\a">#N/A</definedName>
    <definedName name="\d">#N/A</definedName>
    <definedName name="\e">#N/A</definedName>
    <definedName name="\m">#N/A</definedName>
    <definedName name="\p" localSheetId="12">#REF!</definedName>
    <definedName name="\p" localSheetId="11">#REF!</definedName>
    <definedName name="\p" localSheetId="2">#REF!</definedName>
    <definedName name="\p" localSheetId="10">#REF!</definedName>
    <definedName name="\p" localSheetId="4">#REF!</definedName>
    <definedName name="\p" localSheetId="6">#REF!</definedName>
    <definedName name="\p">#REF!</definedName>
    <definedName name="\r">#N/A</definedName>
    <definedName name="\v">#N/A</definedName>
    <definedName name="\w">#N/A</definedName>
    <definedName name="\y" localSheetId="12">#REF!</definedName>
    <definedName name="\y" localSheetId="11">#REF!</definedName>
    <definedName name="\y" localSheetId="2">#REF!</definedName>
    <definedName name="\y" localSheetId="10">#REF!</definedName>
    <definedName name="\y" localSheetId="4">#REF!</definedName>
    <definedName name="\y" localSheetId="6">#REF!</definedName>
    <definedName name="\y">#REF!</definedName>
    <definedName name="\Z" localSheetId="12">#REF!</definedName>
    <definedName name="\Z" localSheetId="11">#REF!</definedName>
    <definedName name="\Z" localSheetId="2">#REF!</definedName>
    <definedName name="\Z">#REF!</definedName>
    <definedName name="__123Graph_A" localSheetId="0" hidden="1">#REF!</definedName>
    <definedName name="__123Graph_A" hidden="1">#REF!</definedName>
    <definedName name="__123Graph_AADJUSTED" localSheetId="12" hidden="1">#REF!</definedName>
    <definedName name="__123Graph_AADJUSTED" localSheetId="11" hidden="1">#REF!</definedName>
    <definedName name="__123Graph_AADJUSTED" localSheetId="2" hidden="1">#REF!</definedName>
    <definedName name="__123Graph_AADJUSTED" localSheetId="10" hidden="1">#REF!</definedName>
    <definedName name="__123Graph_AADJUSTED" localSheetId="4" hidden="1">#REF!</definedName>
    <definedName name="__123Graph_AADJUSTED" localSheetId="6" hidden="1">#REF!</definedName>
    <definedName name="__123Graph_AADJUSTED" hidden="1">#REF!</definedName>
    <definedName name="__123Graph_ABASE" localSheetId="12" hidden="1">#REF!</definedName>
    <definedName name="__123Graph_ABASE" localSheetId="11" hidden="1">#REF!</definedName>
    <definedName name="__123Graph_ABASE" localSheetId="2" hidden="1">#REF!</definedName>
    <definedName name="__123Graph_ABASE" hidden="1">#REF!</definedName>
    <definedName name="__123Graph_ACONC" hidden="1">#REF!</definedName>
    <definedName name="__123Graph_AOAR" hidden="1">#REF!</definedName>
    <definedName name="__123Graph_B" hidden="1">#REF!</definedName>
    <definedName name="__123Graph_LBL_A" localSheetId="12" hidden="1">#REF!</definedName>
    <definedName name="__123Graph_LBL_A" localSheetId="11" hidden="1">#REF!</definedName>
    <definedName name="__123Graph_LBL_A" localSheetId="2" hidden="1">#REF!</definedName>
    <definedName name="__123Graph_LBL_A" localSheetId="10" hidden="1">#REF!</definedName>
    <definedName name="__123Graph_LBL_A" localSheetId="4" hidden="1">#REF!</definedName>
    <definedName name="__123Graph_LBL_A" localSheetId="6" hidden="1">#REF!</definedName>
    <definedName name="__123Graph_LBL_A" hidden="1">#REF!</definedName>
    <definedName name="__123Graph_LBL_AADJUSTED" localSheetId="12" hidden="1">#REF!</definedName>
    <definedName name="__123Graph_LBL_AADJUSTED" localSheetId="11" hidden="1">#REF!</definedName>
    <definedName name="__123Graph_LBL_AADJUSTED" localSheetId="2" hidden="1">#REF!</definedName>
    <definedName name="__123Graph_LBL_AADJUSTED" hidden="1">#REF!</definedName>
    <definedName name="__123Graph_LBL_ABASE" localSheetId="12" hidden="1">#REF!</definedName>
    <definedName name="__123Graph_LBL_ABASE" localSheetId="11" hidden="1">#REF!</definedName>
    <definedName name="__123Graph_LBL_ABASE" localSheetId="2" hidden="1">#REF!</definedName>
    <definedName name="__123Graph_LBL_ABASE" hidden="1">#REF!</definedName>
    <definedName name="__123Graph_X" localSheetId="12" hidden="1">#REF!</definedName>
    <definedName name="__123Graph_X" localSheetId="11" hidden="1">#REF!</definedName>
    <definedName name="__123Graph_X" localSheetId="0" hidden="1">#REF!</definedName>
    <definedName name="__123Graph_X" hidden="1">#REF!</definedName>
    <definedName name="__123Graph_XADJUSTED" localSheetId="12" hidden="1">#REF!</definedName>
    <definedName name="__123Graph_XADJUSTED" localSheetId="11" hidden="1">#REF!</definedName>
    <definedName name="__123Graph_XADJUSTED" localSheetId="2" hidden="1">#REF!</definedName>
    <definedName name="__123Graph_XADJUSTED" localSheetId="10" hidden="1">#REF!</definedName>
    <definedName name="__123Graph_XADJUSTED" localSheetId="4" hidden="1">#REF!</definedName>
    <definedName name="__123Graph_XADJUSTED" hidden="1">#REF!</definedName>
    <definedName name="__123Graph_XBASE" localSheetId="12" hidden="1">#REF!</definedName>
    <definedName name="__123Graph_XBASE" localSheetId="11" hidden="1">#REF!</definedName>
    <definedName name="__123Graph_XBASE" localSheetId="2" hidden="1">#REF!</definedName>
    <definedName name="__123Graph_XBASE" hidden="1">#REF!</definedName>
    <definedName name="__123Graph_XCONC" hidden="1">#REF!</definedName>
    <definedName name="__123Graph_XOAR" hidden="1">#REF!</definedName>
    <definedName name="__a1" localSheetId="12" hidden="1">{"Assump",#N/A,TRUE,"Proforma";"first",#N/A,TRUE,"Proforma";"second",#N/A,TRUE,"Proforma";"lease1",#N/A,TRUE,"Proforma";"lease2",#N/A,TRUE,"Proforma"}</definedName>
    <definedName name="__a1" localSheetId="11" hidden="1">{"Assump",#N/A,TRUE,"Proforma";"first",#N/A,TRUE,"Proforma";"second",#N/A,TRUE,"Proforma";"lease1",#N/A,TRUE,"Proforma";"lease2",#N/A,TRUE,"Proforma"}</definedName>
    <definedName name="__a1" localSheetId="2" hidden="1">{"Assump",#N/A,TRUE,"Proforma";"first",#N/A,TRUE,"Proforma";"second",#N/A,TRUE,"Proforma";"lease1",#N/A,TRUE,"Proforma";"lease2",#N/A,TRUE,"Proforma"}</definedName>
    <definedName name="__a1" localSheetId="10" hidden="1">{"Assump",#N/A,TRUE,"Proforma";"first",#N/A,TRUE,"Proforma";"second",#N/A,TRUE,"Proforma";"lease1",#N/A,TRUE,"Proforma";"lease2",#N/A,TRUE,"Proforma"}</definedName>
    <definedName name="__a1" localSheetId="4" hidden="1">{"Assump",#N/A,TRUE,"Proforma";"first",#N/A,TRUE,"Proforma";"second",#N/A,TRUE,"Proforma";"lease1",#N/A,TRUE,"Proforma";"lease2",#N/A,TRUE,"Proforma"}</definedName>
    <definedName name="__a1" localSheetId="6" hidden="1">{"Assump",#N/A,TRUE,"Proforma";"first",#N/A,TRUE,"Proforma";"second",#N/A,TRUE,"Proforma";"lease1",#N/A,TRUE,"Proforma";"lease2",#N/A,TRUE,"Proforma"}</definedName>
    <definedName name="__a1" localSheetId="0" hidden="1">{"Assump",#N/A,TRUE,"Proforma";"first",#N/A,TRUE,"Proforma";"second",#N/A,TRUE,"Proforma";"lease1",#N/A,TRUE,"Proforma";"lease2",#N/A,TRUE,"Proforma"}</definedName>
    <definedName name="__a1" hidden="1">{"Assump",#N/A,TRUE,"Proforma";"first",#N/A,TRUE,"Proforma";"second",#N/A,TRUE,"Proforma";"lease1",#N/A,TRUE,"Proforma";"lease2",#N/A,TRUE,"Proforma"}</definedName>
    <definedName name="__Dumpster">0</definedName>
    <definedName name="__e4" localSheetId="12" hidden="1">{"new",#N/A,FALSE,"D";"PROFORMA",#N/A,FALSE,"A";"partial 1",#N/A,FALSE,"B";"partial 2",#N/A,FALSE,"B";"partial 3",#N/A,FALSE,"B";"SMALL CF 1",#N/A,FALSE,"C"}</definedName>
    <definedName name="__e4" localSheetId="11" hidden="1">{"new",#N/A,FALSE,"D";"PROFORMA",#N/A,FALSE,"A";"partial 1",#N/A,FALSE,"B";"partial 2",#N/A,FALSE,"B";"partial 3",#N/A,FALSE,"B";"SMALL CF 1",#N/A,FALSE,"C"}</definedName>
    <definedName name="__e4" localSheetId="2" hidden="1">{"new",#N/A,FALSE,"D";"PROFORMA",#N/A,FALSE,"A";"partial 1",#N/A,FALSE,"B";"partial 2",#N/A,FALSE,"B";"partial 3",#N/A,FALSE,"B";"SMALL CF 1",#N/A,FALSE,"C"}</definedName>
    <definedName name="__e4" localSheetId="10" hidden="1">{"new",#N/A,FALSE,"D";"PROFORMA",#N/A,FALSE,"A";"partial 1",#N/A,FALSE,"B";"partial 2",#N/A,FALSE,"B";"partial 3",#N/A,FALSE,"B";"SMALL CF 1",#N/A,FALSE,"C"}</definedName>
    <definedName name="__e4" localSheetId="4" hidden="1">{"new",#N/A,FALSE,"D";"PROFORMA",#N/A,FALSE,"A";"partial 1",#N/A,FALSE,"B";"partial 2",#N/A,FALSE,"B";"partial 3",#N/A,FALSE,"B";"SMALL CF 1",#N/A,FALSE,"C"}</definedName>
    <definedName name="__e4" localSheetId="6" hidden="1">{"new",#N/A,FALSE,"D";"PROFORMA",#N/A,FALSE,"A";"partial 1",#N/A,FALSE,"B";"partial 2",#N/A,FALSE,"B";"partial 3",#N/A,FALSE,"B";"SMALL CF 1",#N/A,FALSE,"C"}</definedName>
    <definedName name="__e4" localSheetId="0" hidden="1">{"new",#N/A,FALSE,"D";"PROFORMA",#N/A,FALSE,"A";"partial 1",#N/A,FALSE,"B";"partial 2",#N/A,FALSE,"B";"partial 3",#N/A,FALSE,"B";"SMALL CF 1",#N/A,FALSE,"C"}</definedName>
    <definedName name="__e4" hidden="1">{"new",#N/A,FALSE,"D";"PROFORMA",#N/A,FALSE,"A";"partial 1",#N/A,FALSE,"B";"partial 2",#N/A,FALSE,"B";"partial 3",#N/A,FALSE,"B";"SMALL CF 1",#N/A,FALSE,"C"}</definedName>
    <definedName name="__FDS_HYPERLINK_TOGGLE_STATE__" hidden="1">"ON"</definedName>
    <definedName name="__IntlFixup" hidden="1">TRUE</definedName>
    <definedName name="__jo2" localSheetId="12" hidden="1">{#N/A,#N/A,FALSE,"DCF-COM";#N/A,#N/A,FALSE,"VAC-COM"}</definedName>
    <definedName name="__jo2" localSheetId="11" hidden="1">{#N/A,#N/A,FALSE,"DCF-COM";#N/A,#N/A,FALSE,"VAC-COM"}</definedName>
    <definedName name="__jo2" localSheetId="2" hidden="1">{#N/A,#N/A,FALSE,"DCF-COM";#N/A,#N/A,FALSE,"VAC-COM"}</definedName>
    <definedName name="__jo2" localSheetId="10" hidden="1">{#N/A,#N/A,FALSE,"DCF-COM";#N/A,#N/A,FALSE,"VAC-COM"}</definedName>
    <definedName name="__jo2" localSheetId="4" hidden="1">{#N/A,#N/A,FALSE,"DCF-COM";#N/A,#N/A,FALSE,"VAC-COM"}</definedName>
    <definedName name="__jo2" localSheetId="6" hidden="1">{#N/A,#N/A,FALSE,"DCF-COM";#N/A,#N/A,FALSE,"VAC-COM"}</definedName>
    <definedName name="__jo2" localSheetId="0" hidden="1">{#N/A,#N/A,FALSE,"DCF-COM";#N/A,#N/A,FALSE,"VAC-COM"}</definedName>
    <definedName name="__jo2" hidden="1">{#N/A,#N/A,FALSE,"DCF-COM";#N/A,#N/A,FALSE,"VAC-COM"}</definedName>
    <definedName name="__jo3" localSheetId="12" hidden="1">{"CASHFLOW",#N/A,FALSE,"Northpointe"}</definedName>
    <definedName name="__jo3" localSheetId="11" hidden="1">{"CASHFLOW",#N/A,FALSE,"Northpointe"}</definedName>
    <definedName name="__jo3" localSheetId="2" hidden="1">{"CASHFLOW",#N/A,FALSE,"Northpointe"}</definedName>
    <definedName name="__jo3" localSheetId="10" hidden="1">{"CASHFLOW",#N/A,FALSE,"Northpointe"}</definedName>
    <definedName name="__jo3" localSheetId="4" hidden="1">{"CASHFLOW",#N/A,FALSE,"Northpointe"}</definedName>
    <definedName name="__jo3" localSheetId="6" hidden="1">{"CASHFLOW",#N/A,FALSE,"Northpointe"}</definedName>
    <definedName name="__jo3" localSheetId="0" hidden="1">{"CASHFLOW",#N/A,FALSE,"Northpointe"}</definedName>
    <definedName name="__jo3" hidden="1">{"CASHFLOW",#N/A,FALSE,"Northpointe"}</definedName>
    <definedName name="__jo4" localSheetId="12" hidden="1">{#N/A,#N/A,FALSE,"SHEET1";#N/A,#N/A,FALSE,"SHEET2";#N/A,#N/A,FALSE,"SHEET3";#N/A,#N/A,FALSE,"SHEET4"}</definedName>
    <definedName name="__jo4" localSheetId="11" hidden="1">{#N/A,#N/A,FALSE,"SHEET1";#N/A,#N/A,FALSE,"SHEET2";#N/A,#N/A,FALSE,"SHEET3";#N/A,#N/A,FALSE,"SHEET4"}</definedName>
    <definedName name="__jo4" localSheetId="2" hidden="1">{#N/A,#N/A,FALSE,"SHEET1";#N/A,#N/A,FALSE,"SHEET2";#N/A,#N/A,FALSE,"SHEET3";#N/A,#N/A,FALSE,"SHEET4"}</definedName>
    <definedName name="__jo4" localSheetId="10" hidden="1">{#N/A,#N/A,FALSE,"SHEET1";#N/A,#N/A,FALSE,"SHEET2";#N/A,#N/A,FALSE,"SHEET3";#N/A,#N/A,FALSE,"SHEET4"}</definedName>
    <definedName name="__jo4" localSheetId="4" hidden="1">{#N/A,#N/A,FALSE,"SHEET1";#N/A,#N/A,FALSE,"SHEET2";#N/A,#N/A,FALSE,"SHEET3";#N/A,#N/A,FALSE,"SHEET4"}</definedName>
    <definedName name="__jo4" localSheetId="6" hidden="1">{#N/A,#N/A,FALSE,"SHEET1";#N/A,#N/A,FALSE,"SHEET2";#N/A,#N/A,FALSE,"SHEET3";#N/A,#N/A,FALSE,"SHEET4"}</definedName>
    <definedName name="__jo4" localSheetId="0" hidden="1">{#N/A,#N/A,FALSE,"SHEET1";#N/A,#N/A,FALSE,"SHEET2";#N/A,#N/A,FALSE,"SHEET3";#N/A,#N/A,FALSE,"SHEET4"}</definedName>
    <definedName name="__jo4" hidden="1">{#N/A,#N/A,FALSE,"SHEET1";#N/A,#N/A,FALSE,"SHEET2";#N/A,#N/A,FALSE,"SHEET3";#N/A,#N/A,FALSE,"SHEET4"}</definedName>
    <definedName name="__REG2" localSheetId="12">#REF!</definedName>
    <definedName name="__REG2" localSheetId="11">#REF!</definedName>
    <definedName name="__REG2" localSheetId="2">#REF!</definedName>
    <definedName name="__REG2" localSheetId="10">#REF!</definedName>
    <definedName name="__REG2" localSheetId="4">#REF!</definedName>
    <definedName name="__REG2" localSheetId="6">#REF!</definedName>
    <definedName name="__REG2">#REF!</definedName>
    <definedName name="__REG3" localSheetId="12">#REF!</definedName>
    <definedName name="__REG3" localSheetId="11">#REF!</definedName>
    <definedName name="__REG3" localSheetId="2">#REF!</definedName>
    <definedName name="__REG3">#REF!</definedName>
    <definedName name="_1">#N/A</definedName>
    <definedName name="_1__123Graph_ACHART_4A" localSheetId="2" hidden="1">#REF!</definedName>
    <definedName name="_1__123Graph_ACHART_4A" localSheetId="10" hidden="1">#REF!</definedName>
    <definedName name="_1__123Graph_ACHART_4A" localSheetId="4" hidden="1">#REF!</definedName>
    <definedName name="_1__123Graph_ACHART_4A" localSheetId="0" hidden="1">#REF!</definedName>
    <definedName name="_1__123Graph_ACHART_4A" hidden="1">#REF!</definedName>
    <definedName name="_1991">#N/A</definedName>
    <definedName name="_2">#N/A</definedName>
    <definedName name="_2__123Graph_ACHART_5A" hidden="1">#REF!</definedName>
    <definedName name="_3">#N/A</definedName>
    <definedName name="_3__123Graph_XCHART_4A" localSheetId="2" hidden="1">#REF!</definedName>
    <definedName name="_3__123Graph_XCHART_4A" localSheetId="10" hidden="1">#REF!</definedName>
    <definedName name="_3__123Graph_XCHART_4A" localSheetId="4" hidden="1">#REF!</definedName>
    <definedName name="_3__123Graph_XCHART_4A" localSheetId="0" hidden="1">#REF!</definedName>
    <definedName name="_3__123Graph_XCHART_4A" hidden="1">#REF!</definedName>
    <definedName name="_4">#N/A</definedName>
    <definedName name="_4__123Graph_XCHART_5A" hidden="1">#REF!</definedName>
    <definedName name="_9">#N/A</definedName>
    <definedName name="_a1" localSheetId="12" hidden="1">{"Assump",#N/A,TRUE,"Proforma";"first",#N/A,TRUE,"Proforma";"second",#N/A,TRUE,"Proforma";"lease1",#N/A,TRUE,"Proforma";"lease2",#N/A,TRUE,"Proforma"}</definedName>
    <definedName name="_a1" localSheetId="11" hidden="1">{"Assump",#N/A,TRUE,"Proforma";"first",#N/A,TRUE,"Proforma";"second",#N/A,TRUE,"Proforma";"lease1",#N/A,TRUE,"Proforma";"lease2",#N/A,TRUE,"Proforma"}</definedName>
    <definedName name="_a1" localSheetId="2" hidden="1">{"Assump",#N/A,TRUE,"Proforma";"first",#N/A,TRUE,"Proforma";"second",#N/A,TRUE,"Proforma";"lease1",#N/A,TRUE,"Proforma";"lease2",#N/A,TRUE,"Proforma"}</definedName>
    <definedName name="_a1" localSheetId="10" hidden="1">{"Assump",#N/A,TRUE,"Proforma";"first",#N/A,TRUE,"Proforma";"second",#N/A,TRUE,"Proforma";"lease1",#N/A,TRUE,"Proforma";"lease2",#N/A,TRUE,"Proforma"}</definedName>
    <definedName name="_a1" localSheetId="4" hidden="1">{"Assump",#N/A,TRUE,"Proforma";"first",#N/A,TRUE,"Proforma";"second",#N/A,TRUE,"Proforma";"lease1",#N/A,TRUE,"Proforma";"lease2",#N/A,TRUE,"Proforma"}</definedName>
    <definedName name="_a1" localSheetId="6" hidden="1">{"Assump",#N/A,TRUE,"Proforma";"first",#N/A,TRUE,"Proforma";"second",#N/A,TRUE,"Proforma";"lease1",#N/A,TRUE,"Proforma";"lease2",#N/A,TRUE,"Proforma"}</definedName>
    <definedName name="_a1" localSheetId="0" hidden="1">{"Assump",#N/A,TRUE,"Proforma";"first",#N/A,TRUE,"Proforma";"second",#N/A,TRUE,"Proforma";"lease1",#N/A,TRUE,"Proforma";"lease2",#N/A,TRUE,"Proforma"}</definedName>
    <definedName name="_a1" hidden="1">{"Assump",#N/A,TRUE,"Proforma";"first",#N/A,TRUE,"Proforma";"second",#N/A,TRUE,"Proforma";"lease1",#N/A,TRUE,"Proforma";"lease2",#N/A,TRUE,"Proforma"}</definedName>
    <definedName name="_BASIS">#REF!</definedName>
    <definedName name="_DCFBegin" localSheetId="12">#REF!</definedName>
    <definedName name="_DCFBegin" localSheetId="11">#REF!</definedName>
    <definedName name="_DCFBegin" localSheetId="2">#REF!</definedName>
    <definedName name="_DCFBegin" localSheetId="10">#REF!</definedName>
    <definedName name="_DCFBegin" localSheetId="4">#REF!</definedName>
    <definedName name="_DCFBegin" localSheetId="6">#REF!</definedName>
    <definedName name="_DCFBegin">#REF!</definedName>
    <definedName name="_DCFData">#N/A</definedName>
    <definedName name="_DCFDiscRate" localSheetId="12">#REF!</definedName>
    <definedName name="_DCFDiscRate" localSheetId="11">#REF!</definedName>
    <definedName name="_DCFDiscRate" localSheetId="2">#REF!</definedName>
    <definedName name="_DCFDiscRate" localSheetId="10">#REF!</definedName>
    <definedName name="_DCFDiscRate" localSheetId="4">#REF!</definedName>
    <definedName name="_DCFDiscRate" localSheetId="6">#REF!</definedName>
    <definedName name="_DCFDiscRate">#REF!</definedName>
    <definedName name="_DCFFirstMonth" localSheetId="12">#REF!</definedName>
    <definedName name="_DCFFirstMonth" localSheetId="11">#REF!</definedName>
    <definedName name="_DCFFirstMonth" localSheetId="2">#REF!</definedName>
    <definedName name="_DCFFirstMonth">#REF!</definedName>
    <definedName name="_DCFInclusion" localSheetId="12">#REF!</definedName>
    <definedName name="_DCFInclusion" localSheetId="11">#REF!</definedName>
    <definedName name="_DCFInclusion" localSheetId="2">#REF!</definedName>
    <definedName name="_DCFInclusion">#REF!</definedName>
    <definedName name="_DCFLabels" localSheetId="12">#REF!</definedName>
    <definedName name="_DCFLabels" localSheetId="11">#REF!</definedName>
    <definedName name="_DCFLabels">#REF!</definedName>
    <definedName name="_DCFLastMonth">#N/A</definedName>
    <definedName name="_DCFMonths">#N/A</definedName>
    <definedName name="_DCFSaleYear">#N/A</definedName>
    <definedName name="_dff1" localSheetId="12" hidden="1">{"incomemth",#N/A,TRUE,"forecast01";"incpercentmth",#N/A,TRUE,"forecast01";"balancemth",#N/A,TRUE,"forecast01";"cashmth",#N/A,TRUE,"forecast01";"cov2mth",#N/A,TRUE,"forecast01";"prbexp",#N/A,TRUE,"forecast01";"prbcap",#N/A,TRUE,"forecast01";"coalconsultants",#N/A,TRUE,"forecast01";"prbsum",#N/A,TRUE,"forecast01"}</definedName>
    <definedName name="_dff1" localSheetId="11" hidden="1">{"incomemth",#N/A,TRUE,"forecast01";"incpercentmth",#N/A,TRUE,"forecast01";"balancemth",#N/A,TRUE,"forecast01";"cashmth",#N/A,TRUE,"forecast01";"cov2mth",#N/A,TRUE,"forecast01";"prbexp",#N/A,TRUE,"forecast01";"prbcap",#N/A,TRUE,"forecast01";"coalconsultants",#N/A,TRUE,"forecast01";"prbsum",#N/A,TRUE,"forecast01"}</definedName>
    <definedName name="_dff1" localSheetId="2" hidden="1">{"incomemth",#N/A,TRUE,"forecast01";"incpercentmth",#N/A,TRUE,"forecast01";"balancemth",#N/A,TRUE,"forecast01";"cashmth",#N/A,TRUE,"forecast01";"cov2mth",#N/A,TRUE,"forecast01";"prbexp",#N/A,TRUE,"forecast01";"prbcap",#N/A,TRUE,"forecast01";"coalconsultants",#N/A,TRUE,"forecast01";"prbsum",#N/A,TRUE,"forecast01"}</definedName>
    <definedName name="_dff1" localSheetId="10" hidden="1">{"incomemth",#N/A,TRUE,"forecast01";"incpercentmth",#N/A,TRUE,"forecast01";"balancemth",#N/A,TRUE,"forecast01";"cashmth",#N/A,TRUE,"forecast01";"cov2mth",#N/A,TRUE,"forecast01";"prbexp",#N/A,TRUE,"forecast01";"prbcap",#N/A,TRUE,"forecast01";"coalconsultants",#N/A,TRUE,"forecast01";"prbsum",#N/A,TRUE,"forecast01"}</definedName>
    <definedName name="_dff1" localSheetId="4" hidden="1">{"incomemth",#N/A,TRUE,"forecast01";"incpercentmth",#N/A,TRUE,"forecast01";"balancemth",#N/A,TRUE,"forecast01";"cashmth",#N/A,TRUE,"forecast01";"cov2mth",#N/A,TRUE,"forecast01";"prbexp",#N/A,TRUE,"forecast01";"prbcap",#N/A,TRUE,"forecast01";"coalconsultants",#N/A,TRUE,"forecast01";"prbsum",#N/A,TRUE,"forecast01"}</definedName>
    <definedName name="_dff1" localSheetId="6" hidden="1">{"incomemth",#N/A,TRUE,"forecast01";"incpercentmth",#N/A,TRUE,"forecast01";"balancemth",#N/A,TRUE,"forecast01";"cashmth",#N/A,TRUE,"forecast01";"cov2mth",#N/A,TRUE,"forecast01";"prbexp",#N/A,TRUE,"forecast01";"prbcap",#N/A,TRUE,"forecast01";"coalconsultants",#N/A,TRUE,"forecast01";"prbsum",#N/A,TRUE,"forecast01"}</definedName>
    <definedName name="_dff1" localSheetId="0" hidden="1">{"incomemth",#N/A,TRUE,"forecast01";"incpercentmth",#N/A,TRUE,"forecast01";"balancemth",#N/A,TRUE,"forecast01";"cashmth",#N/A,TRUE,"forecast01";"cov2mth",#N/A,TRUE,"forecast01";"prbexp",#N/A,TRUE,"forecast01";"prbcap",#N/A,TRUE,"forecast01";"coalconsultants",#N/A,TRUE,"forecast01";"prbsum",#N/A,TRUE,"forecast01"}</definedName>
    <definedName name="_dff1" hidden="1">{"incomemth",#N/A,TRUE,"forecast01";"incpercentmth",#N/A,TRUE,"forecast01";"balancemth",#N/A,TRUE,"forecast01";"cashmth",#N/A,TRUE,"forecast01";"cov2mth",#N/A,TRUE,"forecast01";"prbexp",#N/A,TRUE,"forecast01";"prbcap",#N/A,TRUE,"forecast01";"coalconsultants",#N/A,TRUE,"forecast01";"prbsum",#N/A,TRUE,"forecast01"}</definedName>
    <definedName name="_e4" localSheetId="12" hidden="1">{"new",#N/A,FALSE,"D";"PROFORMA",#N/A,FALSE,"A";"partial 1",#N/A,FALSE,"B";"partial 2",#N/A,FALSE,"B";"partial 3",#N/A,FALSE,"B";"SMALL CF 1",#N/A,FALSE,"C"}</definedName>
    <definedName name="_e4" localSheetId="11" hidden="1">{"new",#N/A,FALSE,"D";"PROFORMA",#N/A,FALSE,"A";"partial 1",#N/A,FALSE,"B";"partial 2",#N/A,FALSE,"B";"partial 3",#N/A,FALSE,"B";"SMALL CF 1",#N/A,FALSE,"C"}</definedName>
    <definedName name="_e4" localSheetId="2" hidden="1">{"new",#N/A,FALSE,"D";"PROFORMA",#N/A,FALSE,"A";"partial 1",#N/A,FALSE,"B";"partial 2",#N/A,FALSE,"B";"partial 3",#N/A,FALSE,"B";"SMALL CF 1",#N/A,FALSE,"C"}</definedName>
    <definedName name="_e4" localSheetId="10" hidden="1">{"new",#N/A,FALSE,"D";"PROFORMA",#N/A,FALSE,"A";"partial 1",#N/A,FALSE,"B";"partial 2",#N/A,FALSE,"B";"partial 3",#N/A,FALSE,"B";"SMALL CF 1",#N/A,FALSE,"C"}</definedName>
    <definedName name="_e4" localSheetId="4" hidden="1">{"new",#N/A,FALSE,"D";"PROFORMA",#N/A,FALSE,"A";"partial 1",#N/A,FALSE,"B";"partial 2",#N/A,FALSE,"B";"partial 3",#N/A,FALSE,"B";"SMALL CF 1",#N/A,FALSE,"C"}</definedName>
    <definedName name="_e4" localSheetId="6" hidden="1">{"new",#N/A,FALSE,"D";"PROFORMA",#N/A,FALSE,"A";"partial 1",#N/A,FALSE,"B";"partial 2",#N/A,FALSE,"B";"partial 3",#N/A,FALSE,"B";"SMALL CF 1",#N/A,FALSE,"C"}</definedName>
    <definedName name="_e4" localSheetId="0" hidden="1">{"new",#N/A,FALSE,"D";"PROFORMA",#N/A,FALSE,"A";"partial 1",#N/A,FALSE,"B";"partial 2",#N/A,FALSE,"B";"partial 3",#N/A,FALSE,"B";"SMALL CF 1",#N/A,FALSE,"C"}</definedName>
    <definedName name="_e4" hidden="1">{"new",#N/A,FALSE,"D";"PROFORMA",#N/A,FALSE,"A";"partial 1",#N/A,FALSE,"B";"partial 2",#N/A,FALSE,"B";"partial 3",#N/A,FALSE,"B";"SMALL CF 1",#N/A,FALSE,"C"}</definedName>
    <definedName name="_fdf1" localSheetId="12" hidden="1">{"incomemth",#N/A,TRUE,"forecast00";"incomepercentmth",#N/A,TRUE,"forecast00";"balancemth",#N/A,TRUE,"forecast00";"cashmth",#N/A,TRUE,"forecast00";"covenantmth",#N/A,TRUE,"forecast00"}</definedName>
    <definedName name="_fdf1" localSheetId="11" hidden="1">{"incomemth",#N/A,TRUE,"forecast00";"incomepercentmth",#N/A,TRUE,"forecast00";"balancemth",#N/A,TRUE,"forecast00";"cashmth",#N/A,TRUE,"forecast00";"covenantmth",#N/A,TRUE,"forecast00"}</definedName>
    <definedName name="_fdf1" localSheetId="2" hidden="1">{"incomemth",#N/A,TRUE,"forecast00";"incomepercentmth",#N/A,TRUE,"forecast00";"balancemth",#N/A,TRUE,"forecast00";"cashmth",#N/A,TRUE,"forecast00";"covenantmth",#N/A,TRUE,"forecast00"}</definedName>
    <definedName name="_fdf1" localSheetId="10" hidden="1">{"incomemth",#N/A,TRUE,"forecast00";"incomepercentmth",#N/A,TRUE,"forecast00";"balancemth",#N/A,TRUE,"forecast00";"cashmth",#N/A,TRUE,"forecast00";"covenantmth",#N/A,TRUE,"forecast00"}</definedName>
    <definedName name="_fdf1" localSheetId="4" hidden="1">{"incomemth",#N/A,TRUE,"forecast00";"incomepercentmth",#N/A,TRUE,"forecast00";"balancemth",#N/A,TRUE,"forecast00";"cashmth",#N/A,TRUE,"forecast00";"covenantmth",#N/A,TRUE,"forecast00"}</definedName>
    <definedName name="_fdf1" localSheetId="6" hidden="1">{"incomemth",#N/A,TRUE,"forecast00";"incomepercentmth",#N/A,TRUE,"forecast00";"balancemth",#N/A,TRUE,"forecast00";"cashmth",#N/A,TRUE,"forecast00";"covenantmth",#N/A,TRUE,"forecast00"}</definedName>
    <definedName name="_fdf1" localSheetId="0" hidden="1">{"incomemth",#N/A,TRUE,"forecast00";"incomepercentmth",#N/A,TRUE,"forecast00";"balancemth",#N/A,TRUE,"forecast00";"cashmth",#N/A,TRUE,"forecast00";"covenantmth",#N/A,TRUE,"forecast00"}</definedName>
    <definedName name="_fdf1" hidden="1">{"incomemth",#N/A,TRUE,"forecast00";"incomepercentmth",#N/A,TRUE,"forecast00";"balancemth",#N/A,TRUE,"forecast00";"cashmth",#N/A,TRUE,"forecast00";"covenantmth",#N/A,TRUE,"forecast00"}</definedName>
    <definedName name="_fdg1" localSheetId="12" hidden="1">{"incomemth",#N/A,TRUE,"forecast00";"incomepercentmth",#N/A,TRUE,"forecast00";"balancemth",#N/A,TRUE,"forecast00";"cashmth",#N/A,TRUE,"forecast00";"covenantmth",#N/A,TRUE,"forecast00"}</definedName>
    <definedName name="_fdg1" localSheetId="11" hidden="1">{"incomemth",#N/A,TRUE,"forecast00";"incomepercentmth",#N/A,TRUE,"forecast00";"balancemth",#N/A,TRUE,"forecast00";"cashmth",#N/A,TRUE,"forecast00";"covenantmth",#N/A,TRUE,"forecast00"}</definedName>
    <definedName name="_fdg1" localSheetId="2" hidden="1">{"incomemth",#N/A,TRUE,"forecast00";"incomepercentmth",#N/A,TRUE,"forecast00";"balancemth",#N/A,TRUE,"forecast00";"cashmth",#N/A,TRUE,"forecast00";"covenantmth",#N/A,TRUE,"forecast00"}</definedName>
    <definedName name="_fdg1" localSheetId="10" hidden="1">{"incomemth",#N/A,TRUE,"forecast00";"incomepercentmth",#N/A,TRUE,"forecast00";"balancemth",#N/A,TRUE,"forecast00";"cashmth",#N/A,TRUE,"forecast00";"covenantmth",#N/A,TRUE,"forecast00"}</definedName>
    <definedName name="_fdg1" localSheetId="4" hidden="1">{"incomemth",#N/A,TRUE,"forecast00";"incomepercentmth",#N/A,TRUE,"forecast00";"balancemth",#N/A,TRUE,"forecast00";"cashmth",#N/A,TRUE,"forecast00";"covenantmth",#N/A,TRUE,"forecast00"}</definedName>
    <definedName name="_fdg1" localSheetId="6" hidden="1">{"incomemth",#N/A,TRUE,"forecast00";"incomepercentmth",#N/A,TRUE,"forecast00";"balancemth",#N/A,TRUE,"forecast00";"cashmth",#N/A,TRUE,"forecast00";"covenantmth",#N/A,TRUE,"forecast00"}</definedName>
    <definedName name="_fdg1" localSheetId="0" hidden="1">{"incomemth",#N/A,TRUE,"forecast00";"incomepercentmth",#N/A,TRUE,"forecast00";"balancemth",#N/A,TRUE,"forecast00";"cashmth",#N/A,TRUE,"forecast00";"covenantmth",#N/A,TRUE,"forecast00"}</definedName>
    <definedName name="_fdg1" hidden="1">{"incomemth",#N/A,TRUE,"forecast00";"incomepercentmth",#N/A,TRUE,"forecast00";"balancemth",#N/A,TRUE,"forecast00";"cashmth",#N/A,TRUE,"forecast00";"covenantmth",#N/A,TRUE,"forecast00"}</definedName>
    <definedName name="_fds1" localSheetId="12" hidden="1">{"incomemth",#N/A,TRUE,"forecast01";"incpercentmth",#N/A,TRUE,"forecast01";"balancemth",#N/A,TRUE,"forecast01";"cashmth",#N/A,TRUE,"forecast01";"cov2mth",#N/A,TRUE,"forecast01";"prbexp",#N/A,TRUE,"forecast01";"prbcap",#N/A,TRUE,"forecast01";"coalconsultants",#N/A,TRUE,"forecast01";"prbsum",#N/A,TRUE,"forecast01"}</definedName>
    <definedName name="_fds1" localSheetId="11" hidden="1">{"incomemth",#N/A,TRUE,"forecast01";"incpercentmth",#N/A,TRUE,"forecast01";"balancemth",#N/A,TRUE,"forecast01";"cashmth",#N/A,TRUE,"forecast01";"cov2mth",#N/A,TRUE,"forecast01";"prbexp",#N/A,TRUE,"forecast01";"prbcap",#N/A,TRUE,"forecast01";"coalconsultants",#N/A,TRUE,"forecast01";"prbsum",#N/A,TRUE,"forecast01"}</definedName>
    <definedName name="_fds1" localSheetId="2" hidden="1">{"incomemth",#N/A,TRUE,"forecast01";"incpercentmth",#N/A,TRUE,"forecast01";"balancemth",#N/A,TRUE,"forecast01";"cashmth",#N/A,TRUE,"forecast01";"cov2mth",#N/A,TRUE,"forecast01";"prbexp",#N/A,TRUE,"forecast01";"prbcap",#N/A,TRUE,"forecast01";"coalconsultants",#N/A,TRUE,"forecast01";"prbsum",#N/A,TRUE,"forecast01"}</definedName>
    <definedName name="_fds1" localSheetId="10" hidden="1">{"incomemth",#N/A,TRUE,"forecast01";"incpercentmth",#N/A,TRUE,"forecast01";"balancemth",#N/A,TRUE,"forecast01";"cashmth",#N/A,TRUE,"forecast01";"cov2mth",#N/A,TRUE,"forecast01";"prbexp",#N/A,TRUE,"forecast01";"prbcap",#N/A,TRUE,"forecast01";"coalconsultants",#N/A,TRUE,"forecast01";"prbsum",#N/A,TRUE,"forecast01"}</definedName>
    <definedName name="_fds1" localSheetId="4" hidden="1">{"incomemth",#N/A,TRUE,"forecast01";"incpercentmth",#N/A,TRUE,"forecast01";"balancemth",#N/A,TRUE,"forecast01";"cashmth",#N/A,TRUE,"forecast01";"cov2mth",#N/A,TRUE,"forecast01";"prbexp",#N/A,TRUE,"forecast01";"prbcap",#N/A,TRUE,"forecast01";"coalconsultants",#N/A,TRUE,"forecast01";"prbsum",#N/A,TRUE,"forecast01"}</definedName>
    <definedName name="_fds1" localSheetId="6" hidden="1">{"incomemth",#N/A,TRUE,"forecast01";"incpercentmth",#N/A,TRUE,"forecast01";"balancemth",#N/A,TRUE,"forecast01";"cashmth",#N/A,TRUE,"forecast01";"cov2mth",#N/A,TRUE,"forecast01";"prbexp",#N/A,TRUE,"forecast01";"prbcap",#N/A,TRUE,"forecast01";"coalconsultants",#N/A,TRUE,"forecast01";"prbsum",#N/A,TRUE,"forecast01"}</definedName>
    <definedName name="_fds1" localSheetId="0" hidden="1">{"incomemth",#N/A,TRUE,"forecast01";"incpercentmth",#N/A,TRUE,"forecast01";"balancemth",#N/A,TRUE,"forecast01";"cashmth",#N/A,TRUE,"forecast01";"cov2mth",#N/A,TRUE,"forecast01";"prbexp",#N/A,TRUE,"forecast01";"prbcap",#N/A,TRUE,"forecast01";"coalconsultants",#N/A,TRUE,"forecast01";"prbsum",#N/A,TRUE,"forecast01"}</definedName>
    <definedName name="_fds1" hidden="1">{"incomemth",#N/A,TRUE,"forecast01";"incpercentmth",#N/A,TRUE,"forecast01";"balancemth",#N/A,TRUE,"forecast01";"cashmth",#N/A,TRUE,"forecast01";"cov2mth",#N/A,TRUE,"forecast01";"prbexp",#N/A,TRUE,"forecast01";"prbcap",#N/A,TRUE,"forecast01";"coalconsultants",#N/A,TRUE,"forecast01";"prbsum",#N/A,TRUE,"forecast01"}</definedName>
    <definedName name="_Fee_Acquisition">#REF!</definedName>
    <definedName name="_Fee_Asset_Management">#REF!</definedName>
    <definedName name="_Fee_CapitalImprov">#REF!</definedName>
    <definedName name="_Fee_Debt_Initial">#REF!</definedName>
    <definedName name="_Fee_Debt_Refi">#REF!</definedName>
    <definedName name="_Fee_Disposition">#REF!</definedName>
    <definedName name="_Fee_LC">#REF!</definedName>
    <definedName name="_Fee_TI">#REF!</definedName>
    <definedName name="_Fill" localSheetId="12" hidden="1">#REF!</definedName>
    <definedName name="_Fill" localSheetId="11" hidden="1">#REF!</definedName>
    <definedName name="_Fill" localSheetId="2" hidden="1">#REF!</definedName>
    <definedName name="_Fill" localSheetId="10" hidden="1">#REF!</definedName>
    <definedName name="_Fill" localSheetId="4" hidden="1">#REF!</definedName>
    <definedName name="_Fill" localSheetId="0" hidden="1">#REF!</definedName>
    <definedName name="_Fill" hidden="1">#REF!</definedName>
    <definedName name="_FL" localSheetId="0" hidden="1">#REF!</definedName>
    <definedName name="_FL" hidden="1">#REF!</definedName>
    <definedName name="_gf1" localSheetId="12" hidden="1">{"incomemth",#N/A,TRUE,"forecast00";"incomepercentmth",#N/A,TRUE,"forecast00";"balancemth",#N/A,TRUE,"forecast00";"cashmth",#N/A,TRUE,"forecast00";"covenantmth",#N/A,TRUE,"forecast00"}</definedName>
    <definedName name="_gf1" localSheetId="11" hidden="1">{"incomemth",#N/A,TRUE,"forecast00";"incomepercentmth",#N/A,TRUE,"forecast00";"balancemth",#N/A,TRUE,"forecast00";"cashmth",#N/A,TRUE,"forecast00";"covenantmth",#N/A,TRUE,"forecast00"}</definedName>
    <definedName name="_gf1" localSheetId="2" hidden="1">{"incomemth",#N/A,TRUE,"forecast00";"incomepercentmth",#N/A,TRUE,"forecast00";"balancemth",#N/A,TRUE,"forecast00";"cashmth",#N/A,TRUE,"forecast00";"covenantmth",#N/A,TRUE,"forecast00"}</definedName>
    <definedName name="_gf1" localSheetId="10" hidden="1">{"incomemth",#N/A,TRUE,"forecast00";"incomepercentmth",#N/A,TRUE,"forecast00";"balancemth",#N/A,TRUE,"forecast00";"cashmth",#N/A,TRUE,"forecast00";"covenantmth",#N/A,TRUE,"forecast00"}</definedName>
    <definedName name="_gf1" localSheetId="4" hidden="1">{"incomemth",#N/A,TRUE,"forecast00";"incomepercentmth",#N/A,TRUE,"forecast00";"balancemth",#N/A,TRUE,"forecast00";"cashmth",#N/A,TRUE,"forecast00";"covenantmth",#N/A,TRUE,"forecast00"}</definedName>
    <definedName name="_gf1" localSheetId="6" hidden="1">{"incomemth",#N/A,TRUE,"forecast00";"incomepercentmth",#N/A,TRUE,"forecast00";"balancemth",#N/A,TRUE,"forecast00";"cashmth",#N/A,TRUE,"forecast00";"covenantmth",#N/A,TRUE,"forecast00"}</definedName>
    <definedName name="_gf1" localSheetId="0" hidden="1">{"incomemth",#N/A,TRUE,"forecast00";"incomepercentmth",#N/A,TRUE,"forecast00";"balancemth",#N/A,TRUE,"forecast00";"cashmth",#N/A,TRUE,"forecast00";"covenantmth",#N/A,TRUE,"forecast00"}</definedName>
    <definedName name="_gf1" hidden="1">{"incomemth",#N/A,TRUE,"forecast00";"incomepercentmth",#N/A,TRUE,"forecast00";"balancemth",#N/A,TRUE,"forecast00";"cashmth",#N/A,TRUE,"forecast00";"covenantmth",#N/A,TRUE,"forecast00"}</definedName>
    <definedName name="_jo2" localSheetId="12" hidden="1">{#N/A,#N/A,FALSE,"DCF-COM";#N/A,#N/A,FALSE,"VAC-COM"}</definedName>
    <definedName name="_jo2" localSheetId="11" hidden="1">{#N/A,#N/A,FALSE,"DCF-COM";#N/A,#N/A,FALSE,"VAC-COM"}</definedName>
    <definedName name="_jo2" localSheetId="2" hidden="1">{#N/A,#N/A,FALSE,"DCF-COM";#N/A,#N/A,FALSE,"VAC-COM"}</definedName>
    <definedName name="_jo2" localSheetId="10" hidden="1">{#N/A,#N/A,FALSE,"DCF-COM";#N/A,#N/A,FALSE,"VAC-COM"}</definedName>
    <definedName name="_jo2" localSheetId="4" hidden="1">{#N/A,#N/A,FALSE,"DCF-COM";#N/A,#N/A,FALSE,"VAC-COM"}</definedName>
    <definedName name="_jo2" localSheetId="6" hidden="1">{#N/A,#N/A,FALSE,"DCF-COM";#N/A,#N/A,FALSE,"VAC-COM"}</definedName>
    <definedName name="_jo2" localSheetId="0" hidden="1">{#N/A,#N/A,FALSE,"DCF-COM";#N/A,#N/A,FALSE,"VAC-COM"}</definedName>
    <definedName name="_jo2" hidden="1">{#N/A,#N/A,FALSE,"DCF-COM";#N/A,#N/A,FALSE,"VAC-COM"}</definedName>
    <definedName name="_jo3" localSheetId="12" hidden="1">{"CASHFLOW",#N/A,FALSE,"Northpointe"}</definedName>
    <definedName name="_jo3" localSheetId="11" hidden="1">{"CASHFLOW",#N/A,FALSE,"Northpointe"}</definedName>
    <definedName name="_jo3" localSheetId="2" hidden="1">{"CASHFLOW",#N/A,FALSE,"Northpointe"}</definedName>
    <definedName name="_jo3" localSheetId="10" hidden="1">{"CASHFLOW",#N/A,FALSE,"Northpointe"}</definedName>
    <definedName name="_jo3" localSheetId="4" hidden="1">{"CASHFLOW",#N/A,FALSE,"Northpointe"}</definedName>
    <definedName name="_jo3" localSheetId="6" hidden="1">{"CASHFLOW",#N/A,FALSE,"Northpointe"}</definedName>
    <definedName name="_jo3" localSheetId="0" hidden="1">{"CASHFLOW",#N/A,FALSE,"Northpointe"}</definedName>
    <definedName name="_jo3" hidden="1">{"CASHFLOW",#N/A,FALSE,"Northpointe"}</definedName>
    <definedName name="_jo4" localSheetId="12" hidden="1">{#N/A,#N/A,FALSE,"SHEET1";#N/A,#N/A,FALSE,"SHEET2";#N/A,#N/A,FALSE,"SHEET3";#N/A,#N/A,FALSE,"SHEET4"}</definedName>
    <definedName name="_jo4" localSheetId="11" hidden="1">{#N/A,#N/A,FALSE,"SHEET1";#N/A,#N/A,FALSE,"SHEET2";#N/A,#N/A,FALSE,"SHEET3";#N/A,#N/A,FALSE,"SHEET4"}</definedName>
    <definedName name="_jo4" localSheetId="2" hidden="1">{#N/A,#N/A,FALSE,"SHEET1";#N/A,#N/A,FALSE,"SHEET2";#N/A,#N/A,FALSE,"SHEET3";#N/A,#N/A,FALSE,"SHEET4"}</definedName>
    <definedName name="_jo4" localSheetId="10" hidden="1">{#N/A,#N/A,FALSE,"SHEET1";#N/A,#N/A,FALSE,"SHEET2";#N/A,#N/A,FALSE,"SHEET3";#N/A,#N/A,FALSE,"SHEET4"}</definedName>
    <definedName name="_jo4" localSheetId="4" hidden="1">{#N/A,#N/A,FALSE,"SHEET1";#N/A,#N/A,FALSE,"SHEET2";#N/A,#N/A,FALSE,"SHEET3";#N/A,#N/A,FALSE,"SHEET4"}</definedName>
    <definedName name="_jo4" localSheetId="6" hidden="1">{#N/A,#N/A,FALSE,"SHEET1";#N/A,#N/A,FALSE,"SHEET2";#N/A,#N/A,FALSE,"SHEET3";#N/A,#N/A,FALSE,"SHEET4"}</definedName>
    <definedName name="_jo4" localSheetId="0" hidden="1">{#N/A,#N/A,FALSE,"SHEET1";#N/A,#N/A,FALSE,"SHEET2";#N/A,#N/A,FALSE,"SHEET3";#N/A,#N/A,FALSE,"SHEET4"}</definedName>
    <definedName name="_jo4" hidden="1">{#N/A,#N/A,FALSE,"SHEET1";#N/A,#N/A,FALSE,"SHEET2";#N/A,#N/A,FALSE,"SHEET3";#N/A,#N/A,FALSE,"SHEET4"}</definedName>
    <definedName name="_Key1" localSheetId="12" hidden="1">#REF!</definedName>
    <definedName name="_Key1" localSheetId="11" hidden="1">#REF!</definedName>
    <definedName name="_Key1" localSheetId="2" hidden="1">#REF!</definedName>
    <definedName name="_Key1" localSheetId="10" hidden="1">#REF!</definedName>
    <definedName name="_Key1" localSheetId="4" hidden="1">#REF!</definedName>
    <definedName name="_Key1" localSheetId="6" hidden="1">#REF!</definedName>
    <definedName name="_Key1" hidden="1">#REF!</definedName>
    <definedName name="_Key2" localSheetId="12" hidden="1">#REF!</definedName>
    <definedName name="_Key2" localSheetId="11" hidden="1">#REF!</definedName>
    <definedName name="_Key2" localSheetId="2" hidden="1">#REF!</definedName>
    <definedName name="_Key2" hidden="1">#REF!</definedName>
    <definedName name="_Key5" localSheetId="2" hidden="1">#REF!</definedName>
    <definedName name="_Key5" hidden="1">#REF!</definedName>
    <definedName name="_Key6" hidden="1">#REF!</definedName>
    <definedName name="_Key8" hidden="1">#REF!</definedName>
    <definedName name="_LSC1">1439078</definedName>
    <definedName name="_LSC2">611287</definedName>
    <definedName name="_LSC3">302107</definedName>
    <definedName name="_LSE1">201298</definedName>
    <definedName name="_LSE2">24644</definedName>
    <definedName name="_LSE3">399493</definedName>
    <definedName name="_LSE4">802332</definedName>
    <definedName name="_LSE9">604106</definedName>
    <definedName name="_LSF1">255134</definedName>
    <definedName name="_LSF2">90236</definedName>
    <definedName name="_LSG1">15916</definedName>
    <definedName name="_LSK1">10216765</definedName>
    <definedName name="_LSK2">97598247</definedName>
    <definedName name="_LSK4">-75746217</definedName>
    <definedName name="_LSM1">-289783200</definedName>
    <definedName name="_LSM2">-23132787</definedName>
    <definedName name="_LSP1">-426407</definedName>
    <definedName name="_LSP2">-619666</definedName>
    <definedName name="_LSP3">-115995</definedName>
    <definedName name="_LSP4">-513016</definedName>
    <definedName name="_LST1">277494370</definedName>
    <definedName name="_mi1">#REF!</definedName>
    <definedName name="_NRA1200">#REF!</definedName>
    <definedName name="_Order1" hidden="1">255</definedName>
    <definedName name="_Order2" hidden="1">255</definedName>
    <definedName name="_PG1">#N/A</definedName>
    <definedName name="_REF1">#N/A</definedName>
    <definedName name="_REF2">#N/A</definedName>
    <definedName name="_REG2" localSheetId="12">#REF!</definedName>
    <definedName name="_REG2" localSheetId="11">#REF!</definedName>
    <definedName name="_REG2" localSheetId="2">#REF!</definedName>
    <definedName name="_REG2" localSheetId="10">#REF!</definedName>
    <definedName name="_REG2" localSheetId="4">#REF!</definedName>
    <definedName name="_REG2" localSheetId="6">#REF!</definedName>
    <definedName name="_REG2">#REF!</definedName>
    <definedName name="_REG3" localSheetId="12">#REF!</definedName>
    <definedName name="_REG3" localSheetId="11">#REF!</definedName>
    <definedName name="_REG3" localSheetId="2">#REF!</definedName>
    <definedName name="_REG3">#REF!</definedName>
    <definedName name="_Regression_Int" hidden="1">1</definedName>
    <definedName name="_RLATools_Live">0</definedName>
    <definedName name="_RLATools_PortfolioRefresh">0</definedName>
    <definedName name="_RR89">#N/A</definedName>
    <definedName name="_Sort" localSheetId="12" hidden="1">#REF!</definedName>
    <definedName name="_Sort" localSheetId="11" hidden="1">#REF!</definedName>
    <definedName name="_Sort" localSheetId="2" hidden="1">#REF!</definedName>
    <definedName name="_Sort" localSheetId="10" hidden="1">#REF!</definedName>
    <definedName name="_Sort" localSheetId="4" hidden="1">#REF!</definedName>
    <definedName name="_Sort" localSheetId="6" hidden="1">#REF!</definedName>
    <definedName name="_Sort" hidden="1">#REF!</definedName>
    <definedName name="_T" localSheetId="2" hidden="1">#REF!</definedName>
    <definedName name="_T" hidden="1">#REF!</definedName>
    <definedName name="_Table1_In1" localSheetId="2"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L" hidden="1">#REF!</definedName>
    <definedName name="_VALIDATE_NOICAP">OFFSET(#REF!,1,0,#REF!,1)</definedName>
    <definedName name="_VALIDATE_NOIEXIT">OFFSET(#REF!,1,0,#REF!,1)</definedName>
    <definedName name="_WF_Period_lookup">#REF!</definedName>
    <definedName name="_WF_Periodicity">#REF!</definedName>
    <definedName name="_WF_Remainder_GP">#REF!</definedName>
    <definedName name="_WF_Remainder_LP">#REF!</definedName>
    <definedName name="_WF_Remainder_YN">#REF!</definedName>
    <definedName name="_WF_Tier1_CatchUp_GP">#REF!</definedName>
    <definedName name="_WF_Tier1_CatchUp_LP">#REF!</definedName>
    <definedName name="_WF_Tier1_CatchUp_YN">#REF!</definedName>
    <definedName name="_WF_Tier1_GP">#REF!</definedName>
    <definedName name="_WF_Tier1_LP">#REF!</definedName>
    <definedName name="_WF_Tier1_Rate">#REF!</definedName>
    <definedName name="_WF_Tier1_YN">#REF!</definedName>
    <definedName name="_WF_Tier1CatchUp_Hurdle">#REF!</definedName>
    <definedName name="_WF_Tier2_CatchUp_GP">#REF!</definedName>
    <definedName name="_WF_Tier2_CatchUp_LP">#REF!</definedName>
    <definedName name="_WF_Tier2_CatchUp_YN">#REF!</definedName>
    <definedName name="_WF_Tier2_GP">#REF!</definedName>
    <definedName name="_WF_Tier2_LP">#REF!</definedName>
    <definedName name="_WF_Tier2_Rate">#REF!</definedName>
    <definedName name="_WF_Tier2_YN">#REF!</definedName>
    <definedName name="_WF_Tier2CatchUp_Hurdle">#REF!</definedName>
    <definedName name="_WF_Tier3_CatchUp_GP">#REF!</definedName>
    <definedName name="_WF_Tier3_CatchUp_YN">#REF!</definedName>
    <definedName name="_WF_Tier3_GP">#REF!</definedName>
    <definedName name="_WF_Tier3_LP">#REF!</definedName>
    <definedName name="_WF_Tier3_Rate">#REF!</definedName>
    <definedName name="_WF_Tier3_YN">#REF!</definedName>
    <definedName name="_WF_Tier3CatchUp_Hurdle">#REF!</definedName>
    <definedName name="_WF_Tier3CatchUp_LP">#REF!</definedName>
    <definedName name="a" localSheetId="12" hidden="1">#REF!</definedName>
    <definedName name="a" localSheetId="11" hidden="1">#REF!</definedName>
    <definedName name="a" localSheetId="2" hidden="1">#REF!</definedName>
    <definedName name="a" localSheetId="10" hidden="1">#REF!</definedName>
    <definedName name="a" localSheetId="4" hidden="1">#REF!</definedName>
    <definedName name="a" localSheetId="6" hidden="1">#REF!</definedName>
    <definedName name="a" hidden="1">#REF!</definedName>
    <definedName name="aaa" localSheetId="12" hidden="1">{#N/A,#N/A,FALSE}</definedName>
    <definedName name="aaa" localSheetId="11" hidden="1">{#N/A,#N/A,FALSE}</definedName>
    <definedName name="aaa" localSheetId="2" hidden="1">{#N/A,#N/A,FALSE}</definedName>
    <definedName name="aaa" localSheetId="10" hidden="1">{#N/A,#N/A,FALSE}</definedName>
    <definedName name="aaa" localSheetId="4" hidden="1">{#N/A,#N/A,FALSE}</definedName>
    <definedName name="aaa" localSheetId="6" hidden="1">{#N/A,#N/A,FALSE}</definedName>
    <definedName name="aaa" localSheetId="0" hidden="1">#REF!</definedName>
    <definedName name="aaa" hidden="1">{#N/A,#N/A,FALSE}</definedName>
    <definedName name="AAA_DOCTOPS" hidden="1">"AAA_SET"</definedName>
    <definedName name="AAA_duser" hidden="1">"OFF"</definedName>
    <definedName name="aaaaa" localSheetId="2" hidden="1">#REF!</definedName>
    <definedName name="aaaaa" localSheetId="0" hidden="1">#REF!</definedName>
    <definedName name="aaaaa" hidden="1">#REF!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 localSheetId="2" hidden="1">#REF!</definedName>
    <definedName name="ab" localSheetId="10" hidden="1">#REF!</definedName>
    <definedName name="ab" localSheetId="4" hidden="1">#REF!</definedName>
    <definedName name="ab" hidden="1">#REF!</definedName>
    <definedName name="Access_Button" hidden="1">"Loan_Front_End_Input_List"</definedName>
    <definedName name="AccessDatabase" hidden="1">"C:\My Documents\DAVE\MODELS\Cash at Risk\Loan Front End.mdb"</definedName>
    <definedName name="ACCOUNTEDPERIODTYPE1" localSheetId="12">#REF!</definedName>
    <definedName name="ACCOUNTEDPERIODTYPE1" localSheetId="11">#REF!</definedName>
    <definedName name="ACCOUNTEDPERIODTYPE1" localSheetId="2">#REF!</definedName>
    <definedName name="ACCOUNTEDPERIODTYPE1" localSheetId="10">#REF!</definedName>
    <definedName name="ACCOUNTEDPERIODTYPE1" localSheetId="4">#REF!</definedName>
    <definedName name="ACCOUNTEDPERIODTYPE1" localSheetId="6">#REF!</definedName>
    <definedName name="ACCOUNTEDPERIODTYPE1">#REF!</definedName>
    <definedName name="ACCOUNTEDPERIODTYPE2" localSheetId="12">#REF!</definedName>
    <definedName name="ACCOUNTEDPERIODTYPE2" localSheetId="11">#REF!</definedName>
    <definedName name="ACCOUNTEDPERIODTYPE2" localSheetId="2">#REF!</definedName>
    <definedName name="ACCOUNTEDPERIODTYPE2">#REF!</definedName>
    <definedName name="ACCOUNTSEGMENT1" localSheetId="12">#REF!</definedName>
    <definedName name="ACCOUNTSEGMENT1" localSheetId="11">#REF!</definedName>
    <definedName name="ACCOUNTSEGMENT1" localSheetId="2">#REF!</definedName>
    <definedName name="ACCOUNTSEGMENT1">#REF!</definedName>
    <definedName name="ACCOUNTSEGMENT2" localSheetId="12">#REF!</definedName>
    <definedName name="ACCOUNTSEGMENT2" localSheetId="11">#REF!</definedName>
    <definedName name="ACCOUNTSEGMENT2">#REF!</definedName>
    <definedName name="accrueddepreciationmanufacaturingbuildings">#REF!</definedName>
    <definedName name="ACQUIS">#REF!</definedName>
    <definedName name="ACRES">#REF!</definedName>
    <definedName name="Actual_Acq_Credit">#REF!</definedName>
    <definedName name="Actual_credit">#REF!</definedName>
    <definedName name="ACwvu.CAM._.RECOVERIES." localSheetId="2" hidden="1">#REF!</definedName>
    <definedName name="ACwvu.CAM._.RECOVERIES." localSheetId="10" hidden="1">#REF!</definedName>
    <definedName name="ACwvu.CAM._.RECOVERIES." localSheetId="4" hidden="1">#REF!</definedName>
    <definedName name="ACwvu.CAM._.RECOVERIES." hidden="1">#REF!</definedName>
    <definedName name="ACwvu.CAM._.TABLE." localSheetId="2" hidden="1">#REF!</definedName>
    <definedName name="ACwvu.CAM._.TABLE." hidden="1">#REF!</definedName>
    <definedName name="ACwvu.INSURANCE._.RECOVERIES." localSheetId="2" hidden="1">#REF!</definedName>
    <definedName name="ACwvu.INSURANCE._.RECOVERIES." hidden="1">#REF!</definedName>
    <definedName name="ACwvu.MINIMUM._.RENT." hidden="1">#REF!</definedName>
    <definedName name="ACwvu.OCCUPANCY._.ANALYSIS." hidden="1">#REF!</definedName>
    <definedName name="ACwvu.PERCENTAGE._.RENT." hidden="1">#REF!</definedName>
    <definedName name="ACwvu.TAX._.RECOVERIES." hidden="1">#REF!</definedName>
    <definedName name="ACwvu.WAT." hidden="1">#REF!</definedName>
    <definedName name="ADDLINE">#N/A</definedName>
    <definedName name="adr" localSheetId="12">#REF!</definedName>
    <definedName name="adr" localSheetId="11">#REF!</definedName>
    <definedName name="adr" localSheetId="2">#REF!</definedName>
    <definedName name="adr" localSheetId="10">#REF!</definedName>
    <definedName name="adr" localSheetId="4">#REF!</definedName>
    <definedName name="adr" localSheetId="6">#REF!</definedName>
    <definedName name="adr">#REF!</definedName>
    <definedName name="adsf" localSheetId="12" hidden="1">{"sheet a",#N/A,FALSE,"A";"2 9 casflow",#N/A,FALSE,"B"}</definedName>
    <definedName name="adsf" localSheetId="11" hidden="1">{"sheet a",#N/A,FALSE,"A";"2 9 casflow",#N/A,FALSE,"B"}</definedName>
    <definedName name="adsf" localSheetId="2" hidden="1">{"sheet a",#N/A,FALSE,"A";"2 9 casflow",#N/A,FALSE,"B"}</definedName>
    <definedName name="adsf" localSheetId="10" hidden="1">{"sheet a",#N/A,FALSE,"A";"2 9 casflow",#N/A,FALSE,"B"}</definedName>
    <definedName name="adsf" localSheetId="4" hidden="1">{"sheet a",#N/A,FALSE,"A";"2 9 casflow",#N/A,FALSE,"B"}</definedName>
    <definedName name="adsf" localSheetId="6" hidden="1">{"sheet a",#N/A,FALSE,"A";"2 9 casflow",#N/A,FALSE,"B"}</definedName>
    <definedName name="adsf" localSheetId="0" hidden="1">{"sheet a",#N/A,FALSE,"A";"2 9 casflow",#N/A,FALSE,"B"}</definedName>
    <definedName name="adsf" hidden="1">{"sheet a",#N/A,FALSE,"A";"2 9 casflow",#N/A,FALSE,"B"}</definedName>
    <definedName name="adv" localSheetId="12">Scheduled_Payment+Extra_Payment</definedName>
    <definedName name="adv" localSheetId="3">Scheduled_Payment+Extra_Payment</definedName>
    <definedName name="adv" localSheetId="11">Scheduled_Payment+Extra_Payment</definedName>
    <definedName name="adv" localSheetId="2">Scheduled_Payment+Extra_Payment</definedName>
    <definedName name="adv" localSheetId="10">Scheduled_Payment+Extra_Payment</definedName>
    <definedName name="adv" localSheetId="9">Scheduled_Payment+Extra_Payment</definedName>
    <definedName name="adv" localSheetId="4">Scheduled_Payment+Extra_Payment</definedName>
    <definedName name="adv" localSheetId="6">Scheduled_Payment+Extra_Payment</definedName>
    <definedName name="adv" localSheetId="1">Scheduled_Payment+Extra_Payment</definedName>
    <definedName name="adv" localSheetId="0">Scheduled_Payment+Extra_Payment</definedName>
    <definedName name="adv">Scheduled_Payment+Extra_Payment</definedName>
    <definedName name="AE_Rate" localSheetId="12">#REF!</definedName>
    <definedName name="AE_Rate" localSheetId="11">#REF!</definedName>
    <definedName name="AE_Rate" localSheetId="2">#REF!</definedName>
    <definedName name="AE_Rate" localSheetId="10">#REF!</definedName>
    <definedName name="AE_Rate" localSheetId="4">#REF!</definedName>
    <definedName name="AE_Rate" localSheetId="6">#REF!</definedName>
    <definedName name="AE_Rate">#REF!</definedName>
    <definedName name="AG_1" localSheetId="12">#REF!</definedName>
    <definedName name="AG_1" localSheetId="11">#REF!</definedName>
    <definedName name="AG_1" localSheetId="2">#REF!</definedName>
    <definedName name="AG_1">#REF!</definedName>
    <definedName name="AJE">#N/A</definedName>
    <definedName name="ALL">#N/A</definedName>
    <definedName name="Amort_Term" localSheetId="2">#REF!</definedName>
    <definedName name="Amort_Term" localSheetId="10">#REF!</definedName>
    <definedName name="Amort_Term" localSheetId="4">#REF!</definedName>
    <definedName name="Amort_Term">#REF!</definedName>
    <definedName name="AMORTIZATION">#REF!</definedName>
    <definedName name="ANM_IMPORT" localSheetId="12">#REF!</definedName>
    <definedName name="ANM_IMPORT" localSheetId="11">#REF!</definedName>
    <definedName name="ANM_IMPORT" localSheetId="2">#REF!</definedName>
    <definedName name="ANM_IMPORT" localSheetId="10">#REF!</definedName>
    <definedName name="ANM_IMPORT" localSheetId="4">#REF!</definedName>
    <definedName name="ANM_IMPORT" localSheetId="6">#REF!</definedName>
    <definedName name="ANM_IMPORT">#REF!</definedName>
    <definedName name="ANN_IMPORT" localSheetId="12">#REF!</definedName>
    <definedName name="ANN_IMPORT" localSheetId="11">#REF!</definedName>
    <definedName name="ANN_IMPORT" localSheetId="2">#REF!</definedName>
    <definedName name="ANN_IMPORT">#REF!</definedName>
    <definedName name="Annual_Amort_Table">#REF!</definedName>
    <definedName name="ANNUAL_EXP_INCR">#REF!</definedName>
    <definedName name="Annual_interest_rate">#REF!</definedName>
    <definedName name="ANNUAL_RENT_INC">#REF!</definedName>
    <definedName name="anscount" hidden="1">1</definedName>
    <definedName name="APART_SALES_SUMM">#REF!</definedName>
    <definedName name="APART_SALES_SUMMARY">#REF!</definedName>
    <definedName name="Apartment__Sales_Summary">#REF!</definedName>
    <definedName name="APPSUSERNAME1" localSheetId="12">#REF!</definedName>
    <definedName name="APPSUSERNAME1" localSheetId="11">#REF!</definedName>
    <definedName name="APPSUSERNAME1" localSheetId="2">#REF!</definedName>
    <definedName name="APPSUSERNAME1" localSheetId="10">#REF!</definedName>
    <definedName name="APPSUSERNAME1" localSheetId="4">#REF!</definedName>
    <definedName name="APPSUSERNAME1" localSheetId="6">#REF!</definedName>
    <definedName name="APPSUSERNAME1">#REF!</definedName>
    <definedName name="APPSUSERNAME2" localSheetId="12">#REF!</definedName>
    <definedName name="APPSUSERNAME2" localSheetId="11">#REF!</definedName>
    <definedName name="APPSUSERNAME2" localSheetId="2">#REF!</definedName>
    <definedName name="APPSUSERNAME2">#REF!</definedName>
    <definedName name="APT_SALES_SUMM">#REF!</definedName>
    <definedName name="apt_sales_summary">#REF!</definedName>
    <definedName name="AR" localSheetId="12">#REF!</definedName>
    <definedName name="AR" localSheetId="11">#REF!</definedName>
    <definedName name="AR" localSheetId="2">#REF!</definedName>
    <definedName name="AR" localSheetId="10">#REF!</definedName>
    <definedName name="AR" localSheetId="4">#REF!</definedName>
    <definedName name="AR" localSheetId="6">#REF!</definedName>
    <definedName name="AR">#REF!</definedName>
    <definedName name="AR_AP" localSheetId="12">#REF!</definedName>
    <definedName name="AR_AP" localSheetId="11">#REF!</definedName>
    <definedName name="AR_AP" localSheetId="2">#REF!</definedName>
    <definedName name="AR_AP">#REF!</definedName>
    <definedName name="ArbRate">#REF!</definedName>
    <definedName name="ARC">#N/A</definedName>
    <definedName name="Area">#REF!</definedName>
    <definedName name="Argus" localSheetId="12">ROW()-ROW(rrFirstRow)-1</definedName>
    <definedName name="Argus" localSheetId="3">ROW()-ROW(rrFirstRow)-1</definedName>
    <definedName name="Argus" localSheetId="11">ROW()-ROW(rrFirstRow)-1</definedName>
    <definedName name="Argus" localSheetId="2">ROW()-ROW(rrFirstRow)-1</definedName>
    <definedName name="Argus" localSheetId="10">ROW()-ROW(rrFirstRow)-1</definedName>
    <definedName name="Argus" localSheetId="9">ROW()-ROW(rrFirstRow)-1</definedName>
    <definedName name="Argus" localSheetId="4">ROW()-ROW(rrFirstRow)-1</definedName>
    <definedName name="Argus" localSheetId="6">ROW()-ROW(rrFirstRow)-1</definedName>
    <definedName name="Argus" localSheetId="1">ROW()-ROW(rrFirstRow)-1</definedName>
    <definedName name="Argus" localSheetId="0">ROW()-ROW(rrFirstRow)-1</definedName>
    <definedName name="Argus">ROW()-ROW(rrFirstRow)-1</definedName>
    <definedName name="ARGUS_CASHFLOW" localSheetId="12">#REF!</definedName>
    <definedName name="ARGUS_CASHFLOW" localSheetId="11">#REF!</definedName>
    <definedName name="ARGUS_CASHFLOW" localSheetId="2">#REF!</definedName>
    <definedName name="ARGUS_CASHFLOW" localSheetId="10">#REF!</definedName>
    <definedName name="ARGUS_CASHFLOW" localSheetId="4">#REF!</definedName>
    <definedName name="ARGUS_CASHFLOW" localSheetId="6">#REF!</definedName>
    <definedName name="ARGUS_CASHFLOW">#REF!</definedName>
    <definedName name="Argus_Import" localSheetId="12">#REF!</definedName>
    <definedName name="Argus_Import" localSheetId="11">#REF!</definedName>
    <definedName name="Argus_Import" localSheetId="2">#REF!</definedName>
    <definedName name="Argus_Import">#REF!</definedName>
    <definedName name="Argus_RentRoll" localSheetId="12">#REF!</definedName>
    <definedName name="Argus_RentRoll" localSheetId="11">#REF!</definedName>
    <definedName name="Argus_RentRoll" localSheetId="2">#REF!</definedName>
    <definedName name="Argus_RentRoll">#REF!</definedName>
    <definedName name="as" localSheetId="12" hidden="1">{"res_value_proposed",#N/A,FALSE,"Proposed";"assumptions_proposed",#N/A,FALSE,"Proposed";"fees_proposed",#N/A,FALSE,"Proposed";"back_inf_prop",#N/A,FALSE,"Proposed"}</definedName>
    <definedName name="as" localSheetId="11" hidden="1">{"res_value_proposed",#N/A,FALSE,"Proposed";"assumptions_proposed",#N/A,FALSE,"Proposed";"fees_proposed",#N/A,FALSE,"Proposed";"back_inf_prop",#N/A,FALSE,"Proposed"}</definedName>
    <definedName name="as" localSheetId="2" hidden="1">{"res_value_proposed",#N/A,FALSE,"Proposed";"assumptions_proposed",#N/A,FALSE,"Proposed";"fees_proposed",#N/A,FALSE,"Proposed";"back_inf_prop",#N/A,FALSE,"Proposed"}</definedName>
    <definedName name="as" localSheetId="10" hidden="1">{"res_value_proposed",#N/A,FALSE,"Proposed";"assumptions_proposed",#N/A,FALSE,"Proposed";"fees_proposed",#N/A,FALSE,"Proposed";"back_inf_prop",#N/A,FALSE,"Proposed"}</definedName>
    <definedName name="as" localSheetId="4" hidden="1">{"res_value_proposed",#N/A,FALSE,"Proposed";"assumptions_proposed",#N/A,FALSE,"Proposed";"fees_proposed",#N/A,FALSE,"Proposed";"back_inf_prop",#N/A,FALSE,"Proposed"}</definedName>
    <definedName name="as" localSheetId="6" hidden="1">{"res_value_proposed",#N/A,FALSE,"Proposed";"assumptions_proposed",#N/A,FALSE,"Proposed";"fees_proposed",#N/A,FALSE,"Proposed";"back_inf_prop",#N/A,FALSE,"Proposed"}</definedName>
    <definedName name="as" localSheetId="0" hidden="1">{"res_value_proposed",#N/A,FALSE,"Proposed";"assumptions_proposed",#N/A,FALSE,"Proposed";"fees_proposed",#N/A,FALSE,"Proposed";"back_inf_prop",#N/A,FALSE,"Proposed"}</definedName>
    <definedName name="as" hidden="1">{"res_value_proposed",#N/A,FALSE,"Proposed";"assumptions_proposed",#N/A,FALSE,"Proposed";"fees_proposed",#N/A,FALSE,"Proposed";"back_inf_prop",#N/A,FALSE,"Proposed"}</definedName>
    <definedName name="as.subset" localSheetId="12" hidden="1">{"% burden",#N/A,FALSE,"Summaries";"res value",#N/A,FALSE,"Summaries";"use factors",#N/A,FALSE,"Cost_Alloc";"cost alloc",#N/A,FALSE,"Cost_Alloc"}</definedName>
    <definedName name="as.subset" localSheetId="11" hidden="1">{"% burden",#N/A,FALSE,"Summaries";"res value",#N/A,FALSE,"Summaries";"use factors",#N/A,FALSE,"Cost_Alloc";"cost alloc",#N/A,FALSE,"Cost_Alloc"}</definedName>
    <definedName name="as.subset" localSheetId="2" hidden="1">{"% burden",#N/A,FALSE,"Summaries";"res value",#N/A,FALSE,"Summaries";"use factors",#N/A,FALSE,"Cost_Alloc";"cost alloc",#N/A,FALSE,"Cost_Alloc"}</definedName>
    <definedName name="as.subset" localSheetId="10" hidden="1">{"% burden",#N/A,FALSE,"Summaries";"res value",#N/A,FALSE,"Summaries";"use factors",#N/A,FALSE,"Cost_Alloc";"cost alloc",#N/A,FALSE,"Cost_Alloc"}</definedName>
    <definedName name="as.subset" localSheetId="4" hidden="1">{"% burden",#N/A,FALSE,"Summaries";"res value",#N/A,FALSE,"Summaries";"use factors",#N/A,FALSE,"Cost_Alloc";"cost alloc",#N/A,FALSE,"Cost_Alloc"}</definedName>
    <definedName name="as.subset" localSheetId="6" hidden="1">{"% burden",#N/A,FALSE,"Summaries";"res value",#N/A,FALSE,"Summaries";"use factors",#N/A,FALSE,"Cost_Alloc";"cost alloc",#N/A,FALSE,"Cost_Alloc"}</definedName>
    <definedName name="as.subset" localSheetId="0" hidden="1">{"% burden",#N/A,FALSE,"Summaries";"res value",#N/A,FALSE,"Summaries";"use factors",#N/A,FALSE,"Cost_Alloc";"cost alloc",#N/A,FALSE,"Cost_Alloc"}</definedName>
    <definedName name="as.subset" hidden="1">{"% burden",#N/A,FALSE,"Summaries";"res value",#N/A,FALSE,"Summaries";"use factors",#N/A,FALSE,"Cost_Alloc";"cost alloc",#N/A,FALSE,"Cost_Alloc"}</definedName>
    <definedName name="as.subset_1" localSheetId="12" hidden="1">{"% burden",#N/A,FALSE,"Summaries";"res value",#N/A,FALSE,"Summaries";"use factors",#N/A,FALSE,"Cost_Alloc";"cost alloc",#N/A,FALSE,"Cost_Alloc"}</definedName>
    <definedName name="as.subset_1" localSheetId="11" hidden="1">{"% burden",#N/A,FALSE,"Summaries";"res value",#N/A,FALSE,"Summaries";"use factors",#N/A,FALSE,"Cost_Alloc";"cost alloc",#N/A,FALSE,"Cost_Alloc"}</definedName>
    <definedName name="as.subset_1" localSheetId="2" hidden="1">{"% burden",#N/A,FALSE,"Summaries";"res value",#N/A,FALSE,"Summaries";"use factors",#N/A,FALSE,"Cost_Alloc";"cost alloc",#N/A,FALSE,"Cost_Alloc"}</definedName>
    <definedName name="as.subset_1" localSheetId="10" hidden="1">{"% burden",#N/A,FALSE,"Summaries";"res value",#N/A,FALSE,"Summaries";"use factors",#N/A,FALSE,"Cost_Alloc";"cost alloc",#N/A,FALSE,"Cost_Alloc"}</definedName>
    <definedName name="as.subset_1" localSheetId="4" hidden="1">{"% burden",#N/A,FALSE,"Summaries";"res value",#N/A,FALSE,"Summaries";"use factors",#N/A,FALSE,"Cost_Alloc";"cost alloc",#N/A,FALSE,"Cost_Alloc"}</definedName>
    <definedName name="as.subset_1" localSheetId="6" hidden="1">{"% burden",#N/A,FALSE,"Summaries";"res value",#N/A,FALSE,"Summaries";"use factors",#N/A,FALSE,"Cost_Alloc";"cost alloc",#N/A,FALSE,"Cost_Alloc"}</definedName>
    <definedName name="as.subset_1" localSheetId="0" hidden="1">{"% burden",#N/A,FALSE,"Summaries";"res value",#N/A,FALSE,"Summaries";"use factors",#N/A,FALSE,"Cost_Alloc";"cost alloc",#N/A,FALSE,"Cost_Alloc"}</definedName>
    <definedName name="as.subset_1" hidden="1">{"% burden",#N/A,FALSE,"Summaries";"res value",#N/A,FALSE,"Summaries";"use factors",#N/A,FALSE,"Cost_Alloc";"cost alloc",#N/A,FALSE,"Cost_Alloc"}</definedName>
    <definedName name="as.subset_1_1" localSheetId="12" hidden="1">{"% burden",#N/A,FALSE,"Summaries";"res value",#N/A,FALSE,"Summaries";"use factors",#N/A,FALSE,"Cost_Alloc";"cost alloc",#N/A,FALSE,"Cost_Alloc"}</definedName>
    <definedName name="as.subset_1_1" localSheetId="11" hidden="1">{"% burden",#N/A,FALSE,"Summaries";"res value",#N/A,FALSE,"Summaries";"use factors",#N/A,FALSE,"Cost_Alloc";"cost alloc",#N/A,FALSE,"Cost_Alloc"}</definedName>
    <definedName name="as.subset_1_1" localSheetId="2" hidden="1">{"% burden",#N/A,FALSE,"Summaries";"res value",#N/A,FALSE,"Summaries";"use factors",#N/A,FALSE,"Cost_Alloc";"cost alloc",#N/A,FALSE,"Cost_Alloc"}</definedName>
    <definedName name="as.subset_1_1" localSheetId="10" hidden="1">{"% burden",#N/A,FALSE,"Summaries";"res value",#N/A,FALSE,"Summaries";"use factors",#N/A,FALSE,"Cost_Alloc";"cost alloc",#N/A,FALSE,"Cost_Alloc"}</definedName>
    <definedName name="as.subset_1_1" localSheetId="4" hidden="1">{"% burden",#N/A,FALSE,"Summaries";"res value",#N/A,FALSE,"Summaries";"use factors",#N/A,FALSE,"Cost_Alloc";"cost alloc",#N/A,FALSE,"Cost_Alloc"}</definedName>
    <definedName name="as.subset_1_1" localSheetId="6" hidden="1">{"% burden",#N/A,FALSE,"Summaries";"res value",#N/A,FALSE,"Summaries";"use factors",#N/A,FALSE,"Cost_Alloc";"cost alloc",#N/A,FALSE,"Cost_Alloc"}</definedName>
    <definedName name="as.subset_1_1" localSheetId="0" hidden="1">{"% burden",#N/A,FALSE,"Summaries";"res value",#N/A,FALSE,"Summaries";"use factors",#N/A,FALSE,"Cost_Alloc";"cost alloc",#N/A,FALSE,"Cost_Alloc"}</definedName>
    <definedName name="as.subset_1_1" hidden="1">{"% burden",#N/A,FALSE,"Summaries";"res value",#N/A,FALSE,"Summaries";"use factors",#N/A,FALSE,"Cost_Alloc";"cost alloc",#N/A,FALSE,"Cost_Alloc"}</definedName>
    <definedName name="as.subset_1_2" localSheetId="12" hidden="1">{"% burden",#N/A,FALSE,"Summaries";"res value",#N/A,FALSE,"Summaries";"use factors",#N/A,FALSE,"Cost_Alloc";"cost alloc",#N/A,FALSE,"Cost_Alloc"}</definedName>
    <definedName name="as.subset_1_2" localSheetId="11" hidden="1">{"% burden",#N/A,FALSE,"Summaries";"res value",#N/A,FALSE,"Summaries";"use factors",#N/A,FALSE,"Cost_Alloc";"cost alloc",#N/A,FALSE,"Cost_Alloc"}</definedName>
    <definedName name="as.subset_1_2" localSheetId="2" hidden="1">{"% burden",#N/A,FALSE,"Summaries";"res value",#N/A,FALSE,"Summaries";"use factors",#N/A,FALSE,"Cost_Alloc";"cost alloc",#N/A,FALSE,"Cost_Alloc"}</definedName>
    <definedName name="as.subset_1_2" localSheetId="10" hidden="1">{"% burden",#N/A,FALSE,"Summaries";"res value",#N/A,FALSE,"Summaries";"use factors",#N/A,FALSE,"Cost_Alloc";"cost alloc",#N/A,FALSE,"Cost_Alloc"}</definedName>
    <definedName name="as.subset_1_2" localSheetId="4" hidden="1">{"% burden",#N/A,FALSE,"Summaries";"res value",#N/A,FALSE,"Summaries";"use factors",#N/A,FALSE,"Cost_Alloc";"cost alloc",#N/A,FALSE,"Cost_Alloc"}</definedName>
    <definedName name="as.subset_1_2" localSheetId="6" hidden="1">{"% burden",#N/A,FALSE,"Summaries";"res value",#N/A,FALSE,"Summaries";"use factors",#N/A,FALSE,"Cost_Alloc";"cost alloc",#N/A,FALSE,"Cost_Alloc"}</definedName>
    <definedName name="as.subset_1_2" localSheetId="0" hidden="1">{"% burden",#N/A,FALSE,"Summaries";"res value",#N/A,FALSE,"Summaries";"use factors",#N/A,FALSE,"Cost_Alloc";"cost alloc",#N/A,FALSE,"Cost_Alloc"}</definedName>
    <definedName name="as.subset_1_2" hidden="1">{"% burden",#N/A,FALSE,"Summaries";"res value",#N/A,FALSE,"Summaries";"use factors",#N/A,FALSE,"Cost_Alloc";"cost alloc",#N/A,FALSE,"Cost_Alloc"}</definedName>
    <definedName name="as.subset_2" localSheetId="12" hidden="1">{"% burden",#N/A,FALSE,"Summaries";"res value",#N/A,FALSE,"Summaries";"use factors",#N/A,FALSE,"Cost_Alloc";"cost alloc",#N/A,FALSE,"Cost_Alloc"}</definedName>
    <definedName name="as.subset_2" localSheetId="11" hidden="1">{"% burden",#N/A,FALSE,"Summaries";"res value",#N/A,FALSE,"Summaries";"use factors",#N/A,FALSE,"Cost_Alloc";"cost alloc",#N/A,FALSE,"Cost_Alloc"}</definedName>
    <definedName name="as.subset_2" localSheetId="2" hidden="1">{"% burden",#N/A,FALSE,"Summaries";"res value",#N/A,FALSE,"Summaries";"use factors",#N/A,FALSE,"Cost_Alloc";"cost alloc",#N/A,FALSE,"Cost_Alloc"}</definedName>
    <definedName name="as.subset_2" localSheetId="10" hidden="1">{"% burden",#N/A,FALSE,"Summaries";"res value",#N/A,FALSE,"Summaries";"use factors",#N/A,FALSE,"Cost_Alloc";"cost alloc",#N/A,FALSE,"Cost_Alloc"}</definedName>
    <definedName name="as.subset_2" localSheetId="4" hidden="1">{"% burden",#N/A,FALSE,"Summaries";"res value",#N/A,FALSE,"Summaries";"use factors",#N/A,FALSE,"Cost_Alloc";"cost alloc",#N/A,FALSE,"Cost_Alloc"}</definedName>
    <definedName name="as.subset_2" localSheetId="6" hidden="1">{"% burden",#N/A,FALSE,"Summaries";"res value",#N/A,FALSE,"Summaries";"use factors",#N/A,FALSE,"Cost_Alloc";"cost alloc",#N/A,FALSE,"Cost_Alloc"}</definedName>
    <definedName name="as.subset_2" localSheetId="0" hidden="1">{"% burden",#N/A,FALSE,"Summaries";"res value",#N/A,FALSE,"Summaries";"use factors",#N/A,FALSE,"Cost_Alloc";"cost alloc",#N/A,FALSE,"Cost_Alloc"}</definedName>
    <definedName name="as.subset_2" hidden="1">{"% burden",#N/A,FALSE,"Summaries";"res value",#N/A,FALSE,"Summaries";"use factors",#N/A,FALSE,"Cost_Alloc";"cost alloc",#N/A,FALSE,"Cost_Alloc"}</definedName>
    <definedName name="as.subset_2_1" localSheetId="12" hidden="1">{"% burden",#N/A,FALSE,"Summaries";"res value",#N/A,FALSE,"Summaries";"use factors",#N/A,FALSE,"Cost_Alloc";"cost alloc",#N/A,FALSE,"Cost_Alloc"}</definedName>
    <definedName name="as.subset_2_1" localSheetId="11" hidden="1">{"% burden",#N/A,FALSE,"Summaries";"res value",#N/A,FALSE,"Summaries";"use factors",#N/A,FALSE,"Cost_Alloc";"cost alloc",#N/A,FALSE,"Cost_Alloc"}</definedName>
    <definedName name="as.subset_2_1" localSheetId="2" hidden="1">{"% burden",#N/A,FALSE,"Summaries";"res value",#N/A,FALSE,"Summaries";"use factors",#N/A,FALSE,"Cost_Alloc";"cost alloc",#N/A,FALSE,"Cost_Alloc"}</definedName>
    <definedName name="as.subset_2_1" localSheetId="10" hidden="1">{"% burden",#N/A,FALSE,"Summaries";"res value",#N/A,FALSE,"Summaries";"use factors",#N/A,FALSE,"Cost_Alloc";"cost alloc",#N/A,FALSE,"Cost_Alloc"}</definedName>
    <definedName name="as.subset_2_1" localSheetId="4" hidden="1">{"% burden",#N/A,FALSE,"Summaries";"res value",#N/A,FALSE,"Summaries";"use factors",#N/A,FALSE,"Cost_Alloc";"cost alloc",#N/A,FALSE,"Cost_Alloc"}</definedName>
    <definedName name="as.subset_2_1" localSheetId="6" hidden="1">{"% burden",#N/A,FALSE,"Summaries";"res value",#N/A,FALSE,"Summaries";"use factors",#N/A,FALSE,"Cost_Alloc";"cost alloc",#N/A,FALSE,"Cost_Alloc"}</definedName>
    <definedName name="as.subset_2_1" localSheetId="0" hidden="1">{"% burden",#N/A,FALSE,"Summaries";"res value",#N/A,FALSE,"Summaries";"use factors",#N/A,FALSE,"Cost_Alloc";"cost alloc",#N/A,FALSE,"Cost_Alloc"}</definedName>
    <definedName name="as.subset_2_1" hidden="1">{"% burden",#N/A,FALSE,"Summaries";"res value",#N/A,FALSE,"Summaries";"use factors",#N/A,FALSE,"Cost_Alloc";"cost alloc",#N/A,FALSE,"Cost_Alloc"}</definedName>
    <definedName name="as.subset_3" localSheetId="12" hidden="1">{"% burden",#N/A,FALSE,"Summaries";"res value",#N/A,FALSE,"Summaries";"use factors",#N/A,FALSE,"Cost_Alloc";"cost alloc",#N/A,FALSE,"Cost_Alloc"}</definedName>
    <definedName name="as.subset_3" localSheetId="11" hidden="1">{"% burden",#N/A,FALSE,"Summaries";"res value",#N/A,FALSE,"Summaries";"use factors",#N/A,FALSE,"Cost_Alloc";"cost alloc",#N/A,FALSE,"Cost_Alloc"}</definedName>
    <definedName name="as.subset_3" localSheetId="2" hidden="1">{"% burden",#N/A,FALSE,"Summaries";"res value",#N/A,FALSE,"Summaries";"use factors",#N/A,FALSE,"Cost_Alloc";"cost alloc",#N/A,FALSE,"Cost_Alloc"}</definedName>
    <definedName name="as.subset_3" localSheetId="10" hidden="1">{"% burden",#N/A,FALSE,"Summaries";"res value",#N/A,FALSE,"Summaries";"use factors",#N/A,FALSE,"Cost_Alloc";"cost alloc",#N/A,FALSE,"Cost_Alloc"}</definedName>
    <definedName name="as.subset_3" localSheetId="4" hidden="1">{"% burden",#N/A,FALSE,"Summaries";"res value",#N/A,FALSE,"Summaries";"use factors",#N/A,FALSE,"Cost_Alloc";"cost alloc",#N/A,FALSE,"Cost_Alloc"}</definedName>
    <definedName name="as.subset_3" localSheetId="6" hidden="1">{"% burden",#N/A,FALSE,"Summaries";"res value",#N/A,FALSE,"Summaries";"use factors",#N/A,FALSE,"Cost_Alloc";"cost alloc",#N/A,FALSE,"Cost_Alloc"}</definedName>
    <definedName name="as.subset_3" localSheetId="0" hidden="1">{"% burden",#N/A,FALSE,"Summaries";"res value",#N/A,FALSE,"Summaries";"use factors",#N/A,FALSE,"Cost_Alloc";"cost alloc",#N/A,FALSE,"Cost_Alloc"}</definedName>
    <definedName name="as.subset_3" hidden="1">{"% burden",#N/A,FALSE,"Summaries";"res value",#N/A,FALSE,"Summaries";"use factors",#N/A,FALSE,"Cost_Alloc";"cost alloc",#N/A,FALSE,"Cost_Alloc"}</definedName>
    <definedName name="as_1" localSheetId="12" hidden="1">{"res_value_proposed",#N/A,FALSE,"Proposed";"assumptions_proposed",#N/A,FALSE,"Proposed";"fees_proposed",#N/A,FALSE,"Proposed";"back_inf_prop",#N/A,FALSE,"Proposed"}</definedName>
    <definedName name="as_1" localSheetId="11" hidden="1">{"res_value_proposed",#N/A,FALSE,"Proposed";"assumptions_proposed",#N/A,FALSE,"Proposed";"fees_proposed",#N/A,FALSE,"Proposed";"back_inf_prop",#N/A,FALSE,"Proposed"}</definedName>
    <definedName name="as_1" localSheetId="2" hidden="1">{"res_value_proposed",#N/A,FALSE,"Proposed";"assumptions_proposed",#N/A,FALSE,"Proposed";"fees_proposed",#N/A,FALSE,"Proposed";"back_inf_prop",#N/A,FALSE,"Proposed"}</definedName>
    <definedName name="as_1" localSheetId="10" hidden="1">{"res_value_proposed",#N/A,FALSE,"Proposed";"assumptions_proposed",#N/A,FALSE,"Proposed";"fees_proposed",#N/A,FALSE,"Proposed";"back_inf_prop",#N/A,FALSE,"Proposed"}</definedName>
    <definedName name="as_1" localSheetId="4" hidden="1">{"res_value_proposed",#N/A,FALSE,"Proposed";"assumptions_proposed",#N/A,FALSE,"Proposed";"fees_proposed",#N/A,FALSE,"Proposed";"back_inf_prop",#N/A,FALSE,"Proposed"}</definedName>
    <definedName name="as_1" localSheetId="6" hidden="1">{"res_value_proposed",#N/A,FALSE,"Proposed";"assumptions_proposed",#N/A,FALSE,"Proposed";"fees_proposed",#N/A,FALSE,"Proposed";"back_inf_prop",#N/A,FALSE,"Proposed"}</definedName>
    <definedName name="as_1" localSheetId="0" hidden="1">{"res_value_proposed",#N/A,FALSE,"Proposed";"assumptions_proposed",#N/A,FALSE,"Proposed";"fees_proposed",#N/A,FALSE,"Proposed";"back_inf_prop",#N/A,FALSE,"Proposed"}</definedName>
    <definedName name="as_1" hidden="1">{"res_value_proposed",#N/A,FALSE,"Proposed";"assumptions_proposed",#N/A,FALSE,"Proposed";"fees_proposed",#N/A,FALSE,"Proposed";"back_inf_prop",#N/A,FALSE,"Proposed"}</definedName>
    <definedName name="as_1_1" localSheetId="12" hidden="1">{"res_value_proposed",#N/A,FALSE,"Proposed";"assumptions_proposed",#N/A,FALSE,"Proposed";"fees_proposed",#N/A,FALSE,"Proposed";"back_inf_prop",#N/A,FALSE,"Proposed"}</definedName>
    <definedName name="as_1_1" localSheetId="11" hidden="1">{"res_value_proposed",#N/A,FALSE,"Proposed";"assumptions_proposed",#N/A,FALSE,"Proposed";"fees_proposed",#N/A,FALSE,"Proposed";"back_inf_prop",#N/A,FALSE,"Proposed"}</definedName>
    <definedName name="as_1_1" localSheetId="2" hidden="1">{"res_value_proposed",#N/A,FALSE,"Proposed";"assumptions_proposed",#N/A,FALSE,"Proposed";"fees_proposed",#N/A,FALSE,"Proposed";"back_inf_prop",#N/A,FALSE,"Proposed"}</definedName>
    <definedName name="as_1_1" localSheetId="10" hidden="1">{"res_value_proposed",#N/A,FALSE,"Proposed";"assumptions_proposed",#N/A,FALSE,"Proposed";"fees_proposed",#N/A,FALSE,"Proposed";"back_inf_prop",#N/A,FALSE,"Proposed"}</definedName>
    <definedName name="as_1_1" localSheetId="4" hidden="1">{"res_value_proposed",#N/A,FALSE,"Proposed";"assumptions_proposed",#N/A,FALSE,"Proposed";"fees_proposed",#N/A,FALSE,"Proposed";"back_inf_prop",#N/A,FALSE,"Proposed"}</definedName>
    <definedName name="as_1_1" localSheetId="6" hidden="1">{"res_value_proposed",#N/A,FALSE,"Proposed";"assumptions_proposed",#N/A,FALSE,"Proposed";"fees_proposed",#N/A,FALSE,"Proposed";"back_inf_prop",#N/A,FALSE,"Proposed"}</definedName>
    <definedName name="as_1_1" localSheetId="0" hidden="1">{"res_value_proposed",#N/A,FALSE,"Proposed";"assumptions_proposed",#N/A,FALSE,"Proposed";"fees_proposed",#N/A,FALSE,"Proposed";"back_inf_prop",#N/A,FALSE,"Proposed"}</definedName>
    <definedName name="as_1_1" hidden="1">{"res_value_proposed",#N/A,FALSE,"Proposed";"assumptions_proposed",#N/A,FALSE,"Proposed";"fees_proposed",#N/A,FALSE,"Proposed";"back_inf_prop",#N/A,FALSE,"Proposed"}</definedName>
    <definedName name="as_1_2" localSheetId="12" hidden="1">{"res_value_proposed",#N/A,FALSE,"Proposed";"assumptions_proposed",#N/A,FALSE,"Proposed";"fees_proposed",#N/A,FALSE,"Proposed";"back_inf_prop",#N/A,FALSE,"Proposed"}</definedName>
    <definedName name="as_1_2" localSheetId="11" hidden="1">{"res_value_proposed",#N/A,FALSE,"Proposed";"assumptions_proposed",#N/A,FALSE,"Proposed";"fees_proposed",#N/A,FALSE,"Proposed";"back_inf_prop",#N/A,FALSE,"Proposed"}</definedName>
    <definedName name="as_1_2" localSheetId="2" hidden="1">{"res_value_proposed",#N/A,FALSE,"Proposed";"assumptions_proposed",#N/A,FALSE,"Proposed";"fees_proposed",#N/A,FALSE,"Proposed";"back_inf_prop",#N/A,FALSE,"Proposed"}</definedName>
    <definedName name="as_1_2" localSheetId="10" hidden="1">{"res_value_proposed",#N/A,FALSE,"Proposed";"assumptions_proposed",#N/A,FALSE,"Proposed";"fees_proposed",#N/A,FALSE,"Proposed";"back_inf_prop",#N/A,FALSE,"Proposed"}</definedName>
    <definedName name="as_1_2" localSheetId="4" hidden="1">{"res_value_proposed",#N/A,FALSE,"Proposed";"assumptions_proposed",#N/A,FALSE,"Proposed";"fees_proposed",#N/A,FALSE,"Proposed";"back_inf_prop",#N/A,FALSE,"Proposed"}</definedName>
    <definedName name="as_1_2" localSheetId="6" hidden="1">{"res_value_proposed",#N/A,FALSE,"Proposed";"assumptions_proposed",#N/A,FALSE,"Proposed";"fees_proposed",#N/A,FALSE,"Proposed";"back_inf_prop",#N/A,FALSE,"Proposed"}</definedName>
    <definedName name="as_1_2" localSheetId="0" hidden="1">{"res_value_proposed",#N/A,FALSE,"Proposed";"assumptions_proposed",#N/A,FALSE,"Proposed";"fees_proposed",#N/A,FALSE,"Proposed";"back_inf_prop",#N/A,FALSE,"Proposed"}</definedName>
    <definedName name="as_1_2" hidden="1">{"res_value_proposed",#N/A,FALSE,"Proposed";"assumptions_proposed",#N/A,FALSE,"Proposed";"fees_proposed",#N/A,FALSE,"Proposed";"back_inf_prop",#N/A,FALSE,"Proposed"}</definedName>
    <definedName name="as_2" localSheetId="12" hidden="1">{"res_value_proposed",#N/A,FALSE,"Proposed";"assumptions_proposed",#N/A,FALSE,"Proposed";"fees_proposed",#N/A,FALSE,"Proposed";"back_inf_prop",#N/A,FALSE,"Proposed"}</definedName>
    <definedName name="as_2" localSheetId="11" hidden="1">{"res_value_proposed",#N/A,FALSE,"Proposed";"assumptions_proposed",#N/A,FALSE,"Proposed";"fees_proposed",#N/A,FALSE,"Proposed";"back_inf_prop",#N/A,FALSE,"Proposed"}</definedName>
    <definedName name="as_2" localSheetId="2" hidden="1">{"res_value_proposed",#N/A,FALSE,"Proposed";"assumptions_proposed",#N/A,FALSE,"Proposed";"fees_proposed",#N/A,FALSE,"Proposed";"back_inf_prop",#N/A,FALSE,"Proposed"}</definedName>
    <definedName name="as_2" localSheetId="10" hidden="1">{"res_value_proposed",#N/A,FALSE,"Proposed";"assumptions_proposed",#N/A,FALSE,"Proposed";"fees_proposed",#N/A,FALSE,"Proposed";"back_inf_prop",#N/A,FALSE,"Proposed"}</definedName>
    <definedName name="as_2" localSheetId="4" hidden="1">{"res_value_proposed",#N/A,FALSE,"Proposed";"assumptions_proposed",#N/A,FALSE,"Proposed";"fees_proposed",#N/A,FALSE,"Proposed";"back_inf_prop",#N/A,FALSE,"Proposed"}</definedName>
    <definedName name="as_2" localSheetId="6" hidden="1">{"res_value_proposed",#N/A,FALSE,"Proposed";"assumptions_proposed",#N/A,FALSE,"Proposed";"fees_proposed",#N/A,FALSE,"Proposed";"back_inf_prop",#N/A,FALSE,"Proposed"}</definedName>
    <definedName name="as_2" localSheetId="0" hidden="1">{"res_value_proposed",#N/A,FALSE,"Proposed";"assumptions_proposed",#N/A,FALSE,"Proposed";"fees_proposed",#N/A,FALSE,"Proposed";"back_inf_prop",#N/A,FALSE,"Proposed"}</definedName>
    <definedName name="as_2" hidden="1">{"res_value_proposed",#N/A,FALSE,"Proposed";"assumptions_proposed",#N/A,FALSE,"Proposed";"fees_proposed",#N/A,FALSE,"Proposed";"back_inf_prop",#N/A,FALSE,"Proposed"}</definedName>
    <definedName name="as_2_1" localSheetId="12" hidden="1">{"res_value_proposed",#N/A,FALSE,"Proposed";"assumptions_proposed",#N/A,FALSE,"Proposed";"fees_proposed",#N/A,FALSE,"Proposed";"back_inf_prop",#N/A,FALSE,"Proposed"}</definedName>
    <definedName name="as_2_1" localSheetId="11" hidden="1">{"res_value_proposed",#N/A,FALSE,"Proposed";"assumptions_proposed",#N/A,FALSE,"Proposed";"fees_proposed",#N/A,FALSE,"Proposed";"back_inf_prop",#N/A,FALSE,"Proposed"}</definedName>
    <definedName name="as_2_1" localSheetId="2" hidden="1">{"res_value_proposed",#N/A,FALSE,"Proposed";"assumptions_proposed",#N/A,FALSE,"Proposed";"fees_proposed",#N/A,FALSE,"Proposed";"back_inf_prop",#N/A,FALSE,"Proposed"}</definedName>
    <definedName name="as_2_1" localSheetId="10" hidden="1">{"res_value_proposed",#N/A,FALSE,"Proposed";"assumptions_proposed",#N/A,FALSE,"Proposed";"fees_proposed",#N/A,FALSE,"Proposed";"back_inf_prop",#N/A,FALSE,"Proposed"}</definedName>
    <definedName name="as_2_1" localSheetId="4" hidden="1">{"res_value_proposed",#N/A,FALSE,"Proposed";"assumptions_proposed",#N/A,FALSE,"Proposed";"fees_proposed",#N/A,FALSE,"Proposed";"back_inf_prop",#N/A,FALSE,"Proposed"}</definedName>
    <definedName name="as_2_1" localSheetId="6" hidden="1">{"res_value_proposed",#N/A,FALSE,"Proposed";"assumptions_proposed",#N/A,FALSE,"Proposed";"fees_proposed",#N/A,FALSE,"Proposed";"back_inf_prop",#N/A,FALSE,"Proposed"}</definedName>
    <definedName name="as_2_1" localSheetId="0" hidden="1">{"res_value_proposed",#N/A,FALSE,"Proposed";"assumptions_proposed",#N/A,FALSE,"Proposed";"fees_proposed",#N/A,FALSE,"Proposed";"back_inf_prop",#N/A,FALSE,"Proposed"}</definedName>
    <definedName name="as_2_1" hidden="1">{"res_value_proposed",#N/A,FALSE,"Proposed";"assumptions_proposed",#N/A,FALSE,"Proposed";"fees_proposed",#N/A,FALSE,"Proposed";"back_inf_prop",#N/A,FALSE,"Proposed"}</definedName>
    <definedName name="as_3" localSheetId="12" hidden="1">{"res_value_proposed",#N/A,FALSE,"Proposed";"assumptions_proposed",#N/A,FALSE,"Proposed";"fees_proposed",#N/A,FALSE,"Proposed";"back_inf_prop",#N/A,FALSE,"Proposed"}</definedName>
    <definedName name="as_3" localSheetId="11" hidden="1">{"res_value_proposed",#N/A,FALSE,"Proposed";"assumptions_proposed",#N/A,FALSE,"Proposed";"fees_proposed",#N/A,FALSE,"Proposed";"back_inf_prop",#N/A,FALSE,"Proposed"}</definedName>
    <definedName name="as_3" localSheetId="2" hidden="1">{"res_value_proposed",#N/A,FALSE,"Proposed";"assumptions_proposed",#N/A,FALSE,"Proposed";"fees_proposed",#N/A,FALSE,"Proposed";"back_inf_prop",#N/A,FALSE,"Proposed"}</definedName>
    <definedName name="as_3" localSheetId="10" hidden="1">{"res_value_proposed",#N/A,FALSE,"Proposed";"assumptions_proposed",#N/A,FALSE,"Proposed";"fees_proposed",#N/A,FALSE,"Proposed";"back_inf_prop",#N/A,FALSE,"Proposed"}</definedName>
    <definedName name="as_3" localSheetId="4" hidden="1">{"res_value_proposed",#N/A,FALSE,"Proposed";"assumptions_proposed",#N/A,FALSE,"Proposed";"fees_proposed",#N/A,FALSE,"Proposed";"back_inf_prop",#N/A,FALSE,"Proposed"}</definedName>
    <definedName name="as_3" localSheetId="6" hidden="1">{"res_value_proposed",#N/A,FALSE,"Proposed";"assumptions_proposed",#N/A,FALSE,"Proposed";"fees_proposed",#N/A,FALSE,"Proposed";"back_inf_prop",#N/A,FALSE,"Proposed"}</definedName>
    <definedName name="as_3" localSheetId="0" hidden="1">{"res_value_proposed",#N/A,FALSE,"Proposed";"assumptions_proposed",#N/A,FALSE,"Proposed";"fees_proposed",#N/A,FALSE,"Proposed";"back_inf_prop",#N/A,FALSE,"Proposed"}</definedName>
    <definedName name="as_3" hidden="1">{"res_value_proposed",#N/A,FALSE,"Proposed";"assumptions_proposed",#N/A,FALSE,"Proposed";"fees_proposed",#N/A,FALSE,"Proposed";"back_inf_prop",#N/A,FALSE,"Proposed"}</definedName>
    <definedName name="AS2DocOpenMode" hidden="1">"AS2DocumentEdit"</definedName>
    <definedName name="asd" localSheetId="12" hidden="1">#REF!</definedName>
    <definedName name="asd" localSheetId="11" hidden="1">#REF!</definedName>
    <definedName name="asd" localSheetId="2" hidden="1">#REF!</definedName>
    <definedName name="asd" localSheetId="10" hidden="1">#REF!</definedName>
    <definedName name="asd" localSheetId="4" hidden="1">#REF!</definedName>
    <definedName name="asd" localSheetId="6" hidden="1">#REF!</definedName>
    <definedName name="asd" hidden="1">#REF!</definedName>
    <definedName name="asdf" localSheetId="12">#REF!</definedName>
    <definedName name="asdf" localSheetId="11">#REF!</definedName>
    <definedName name="asdf" localSheetId="2">#REF!</definedName>
    <definedName name="asdf">#REF!</definedName>
    <definedName name="asdfadf" localSheetId="12">#REF!</definedName>
    <definedName name="asdfadf" localSheetId="11">#REF!</definedName>
    <definedName name="asdfadf" localSheetId="2">#REF!</definedName>
    <definedName name="asdfadf">#REF!</definedName>
    <definedName name="asdfasdf" localSheetId="12" hidden="1">{#N/A,#N/A,FALSE,"TS";#N/A,#N/A,FALSE,"Combo";#N/A,#N/A,FALSE,"FAIR";#N/A,#N/A,FALSE,"RBC";#N/A,#N/A,FALSE,"xxxx";#N/A,#N/A,FALSE,"A_D";#N/A,#N/A,FALSE,"WACC";#N/A,#N/A,FALSE,"DCF";#N/A,#N/A,FALSE,"LBO";#N/A,#N/A,FALSE,"AcqMults";#N/A,#N/A,FALSE,"CompMults"}</definedName>
    <definedName name="asdfasdf" localSheetId="11" hidden="1">{#N/A,#N/A,FALSE,"TS";#N/A,#N/A,FALSE,"Combo";#N/A,#N/A,FALSE,"FAIR";#N/A,#N/A,FALSE,"RBC";#N/A,#N/A,FALSE,"xxxx";#N/A,#N/A,FALSE,"A_D";#N/A,#N/A,FALSE,"WACC";#N/A,#N/A,FALSE,"DCF";#N/A,#N/A,FALSE,"LBO";#N/A,#N/A,FALSE,"AcqMults";#N/A,#N/A,FALSE,"CompMults"}</definedName>
    <definedName name="asdfasdf" localSheetId="2" hidden="1">{#N/A,#N/A,FALSE,"TS";#N/A,#N/A,FALSE,"Combo";#N/A,#N/A,FALSE,"FAIR";#N/A,#N/A,FALSE,"RBC";#N/A,#N/A,FALSE,"xxxx";#N/A,#N/A,FALSE,"A_D";#N/A,#N/A,FALSE,"WACC";#N/A,#N/A,FALSE,"DCF";#N/A,#N/A,FALSE,"LBO";#N/A,#N/A,FALSE,"AcqMults";#N/A,#N/A,FALSE,"CompMults"}</definedName>
    <definedName name="asdfasdf" localSheetId="10" hidden="1">{#N/A,#N/A,FALSE,"TS";#N/A,#N/A,FALSE,"Combo";#N/A,#N/A,FALSE,"FAIR";#N/A,#N/A,FALSE,"RBC";#N/A,#N/A,FALSE,"xxxx";#N/A,#N/A,FALSE,"A_D";#N/A,#N/A,FALSE,"WACC";#N/A,#N/A,FALSE,"DCF";#N/A,#N/A,FALSE,"LBO";#N/A,#N/A,FALSE,"AcqMults";#N/A,#N/A,FALSE,"CompMults"}</definedName>
    <definedName name="asdfasdf" localSheetId="4" hidden="1">{#N/A,#N/A,FALSE,"TS";#N/A,#N/A,FALSE,"Combo";#N/A,#N/A,FALSE,"FAIR";#N/A,#N/A,FALSE,"RBC";#N/A,#N/A,FALSE,"xxxx";#N/A,#N/A,FALSE,"A_D";#N/A,#N/A,FALSE,"WACC";#N/A,#N/A,FALSE,"DCF";#N/A,#N/A,FALSE,"LBO";#N/A,#N/A,FALSE,"AcqMults";#N/A,#N/A,FALSE,"CompMults"}</definedName>
    <definedName name="asdfasdf" localSheetId="6" hidden="1">{#N/A,#N/A,FALSE,"TS";#N/A,#N/A,FALSE,"Combo";#N/A,#N/A,FALSE,"FAIR";#N/A,#N/A,FALSE,"RBC";#N/A,#N/A,FALSE,"xxxx";#N/A,#N/A,FALSE,"A_D";#N/A,#N/A,FALSE,"WACC";#N/A,#N/A,FALSE,"DCF";#N/A,#N/A,FALSE,"LBO";#N/A,#N/A,FALSE,"AcqMults";#N/A,#N/A,FALSE,"CompMults"}</definedName>
    <definedName name="asdfasdf" localSheetId="0" hidden="1">{#N/A,#N/A,FALSE,"TS";#N/A,#N/A,FALSE,"Combo";#N/A,#N/A,FALSE,"FAIR";#N/A,#N/A,FALSE,"RBC";#N/A,#N/A,FALSE,"xxxx";#N/A,#N/A,FALSE,"A_D";#N/A,#N/A,FALSE,"WACC";#N/A,#N/A,FALSE,"DCF";#N/A,#N/A,FALSE,"LBO";#N/A,#N/A,FALSE,"AcqMults";#N/A,#N/A,FALSE,"CompMults"}</definedName>
    <definedName name="asdfasdf" hidden="1">{#N/A,#N/A,FALSE,"TS";#N/A,#N/A,FALSE,"Combo";#N/A,#N/A,FALSE,"FAIR";#N/A,#N/A,FALSE,"RBC";#N/A,#N/A,FALSE,"xxxx";#N/A,#N/A,FALSE,"A_D";#N/A,#N/A,FALSE,"WACC";#N/A,#N/A,FALSE,"DCF";#N/A,#N/A,FALSE,"LBO";#N/A,#N/A,FALSE,"AcqMults";#N/A,#N/A,FALSE,"CompMults"}</definedName>
    <definedName name="asdfasfasd" localSheetId="3">ROW()-ROW(#REF!)-1</definedName>
    <definedName name="asdfasfasd" localSheetId="11">ROW()-ROW(#REF!)-1</definedName>
    <definedName name="asdfasfasd" localSheetId="2">ROW()-ROW(#REF!)-1</definedName>
    <definedName name="asdfasfasd" localSheetId="9">ROW()-ROW(#REF!)-1</definedName>
    <definedName name="asdfasfasd">ROW()-ROW(#REF!)-1</definedName>
    <definedName name="ashish" localSheetId="12" hidden="1">{"'Assump'!$F$6:$J$6"}</definedName>
    <definedName name="ashish" localSheetId="11" hidden="1">{"'Assump'!$F$6:$J$6"}</definedName>
    <definedName name="ashish" localSheetId="2" hidden="1">{"'Assump'!$F$6:$J$6"}</definedName>
    <definedName name="ashish" localSheetId="10" hidden="1">{"'Assump'!$F$6:$J$6"}</definedName>
    <definedName name="ashish" localSheetId="4" hidden="1">{"'Assump'!$F$6:$J$6"}</definedName>
    <definedName name="ashish" localSheetId="6" hidden="1">{"'Assump'!$F$6:$J$6"}</definedName>
    <definedName name="ashish" localSheetId="0" hidden="1">{"'Assump'!$F$6:$J$6"}</definedName>
    <definedName name="ashish" hidden="1">{"'Assump'!$F$6:$J$6"}</definedName>
    <definedName name="AssetChart" localSheetId="2">#REF!</definedName>
    <definedName name="AssetChart">#REF!</definedName>
    <definedName name="assump2">#REF!</definedName>
    <definedName name="assump3">#REF!</definedName>
    <definedName name="AVE_MKT_RENT">#REF!</definedName>
    <definedName name="AvgRetailPrice">#REF!</definedName>
    <definedName name="AvgSF" localSheetId="2">#REF!</definedName>
    <definedName name="AvgSF">#REF!</definedName>
    <definedName name="AVGVALUE" localSheetId="12">#REF!</definedName>
    <definedName name="AVGVALUE" localSheetId="11">#REF!</definedName>
    <definedName name="AVGVALUE" localSheetId="2">#REF!</definedName>
    <definedName name="AVGVALUE" localSheetId="10">#REF!</definedName>
    <definedName name="AVGVALUE" localSheetId="4">#REF!</definedName>
    <definedName name="AVGVALUE" localSheetId="6">#REF!</definedName>
    <definedName name="AVGVALUE">#REF!</definedName>
    <definedName name="b" localSheetId="12" hidden="1">{#N/A,#N/A,FALSE,"Projections";#N/A,#N/A,FALSE,"AccrDil";#N/A,#N/A,FALSE,"PurchPriMult";#N/A,#N/A,FALSE,"Mults7_13";#N/A,#N/A,FALSE,"Mkt Mults";#N/A,#N/A,FALSE,"Acq Mults";#N/A,#N/A,FALSE,"StockPrices";#N/A,#N/A,FALSE,"Prem Paid";#N/A,#N/A,FALSE,"DCF";#N/A,#N/A,FALSE,"AUTO";#N/A,#N/A,FALSE,"Relative Trading";#N/A,#N/A,FALSE,"Mkt Val";#N/A,#N/A,FALSE,"Acq Val"}</definedName>
    <definedName name="b" localSheetId="11" hidden="1">{#N/A,#N/A,FALSE,"Projections";#N/A,#N/A,FALSE,"AccrDil";#N/A,#N/A,FALSE,"PurchPriMult";#N/A,#N/A,FALSE,"Mults7_13";#N/A,#N/A,FALSE,"Mkt Mults";#N/A,#N/A,FALSE,"Acq Mults";#N/A,#N/A,FALSE,"StockPrices";#N/A,#N/A,FALSE,"Prem Paid";#N/A,#N/A,FALSE,"DCF";#N/A,#N/A,FALSE,"AUTO";#N/A,#N/A,FALSE,"Relative Trading";#N/A,#N/A,FALSE,"Mkt Val";#N/A,#N/A,FALSE,"Acq Val"}</definedName>
    <definedName name="b" localSheetId="2" hidden="1">{#N/A,#N/A,FALSE,"Projections";#N/A,#N/A,FALSE,"AccrDil";#N/A,#N/A,FALSE,"PurchPriMult";#N/A,#N/A,FALSE,"Mults7_13";#N/A,#N/A,FALSE,"Mkt Mults";#N/A,#N/A,FALSE,"Acq Mults";#N/A,#N/A,FALSE,"StockPrices";#N/A,#N/A,FALSE,"Prem Paid";#N/A,#N/A,FALSE,"DCF";#N/A,#N/A,FALSE,"AUTO";#N/A,#N/A,FALSE,"Relative Trading";#N/A,#N/A,FALSE,"Mkt Val";#N/A,#N/A,FALSE,"Acq Val"}</definedName>
    <definedName name="b" localSheetId="10" hidden="1">{#N/A,#N/A,FALSE,"Projections";#N/A,#N/A,FALSE,"AccrDil";#N/A,#N/A,FALSE,"PurchPriMult";#N/A,#N/A,FALSE,"Mults7_13";#N/A,#N/A,FALSE,"Mkt Mults";#N/A,#N/A,FALSE,"Acq Mults";#N/A,#N/A,FALSE,"StockPrices";#N/A,#N/A,FALSE,"Prem Paid";#N/A,#N/A,FALSE,"DCF";#N/A,#N/A,FALSE,"AUTO";#N/A,#N/A,FALSE,"Relative Trading";#N/A,#N/A,FALSE,"Mkt Val";#N/A,#N/A,FALSE,"Acq Val"}</definedName>
    <definedName name="b" localSheetId="4" hidden="1">{#N/A,#N/A,FALSE,"Projections";#N/A,#N/A,FALSE,"AccrDil";#N/A,#N/A,FALSE,"PurchPriMult";#N/A,#N/A,FALSE,"Mults7_13";#N/A,#N/A,FALSE,"Mkt Mults";#N/A,#N/A,FALSE,"Acq Mults";#N/A,#N/A,FALSE,"StockPrices";#N/A,#N/A,FALSE,"Prem Paid";#N/A,#N/A,FALSE,"DCF";#N/A,#N/A,FALSE,"AUTO";#N/A,#N/A,FALSE,"Relative Trading";#N/A,#N/A,FALSE,"Mkt Val";#N/A,#N/A,FALSE,"Acq Val"}</definedName>
    <definedName name="b" localSheetId="6" hidden="1">{#N/A,#N/A,FALSE,"Projections";#N/A,#N/A,FALSE,"AccrDil";#N/A,#N/A,FALSE,"PurchPriMult";#N/A,#N/A,FALSE,"Mults7_13";#N/A,#N/A,FALSE,"Mkt Mults";#N/A,#N/A,FALSE,"Acq Mults";#N/A,#N/A,FALSE,"StockPrices";#N/A,#N/A,FALSE,"Prem Paid";#N/A,#N/A,FALSE,"DCF";#N/A,#N/A,FALSE,"AUTO";#N/A,#N/A,FALSE,"Relative Trading";#N/A,#N/A,FALSE,"Mkt Val";#N/A,#N/A,FALSE,"Acq Val"}</definedName>
    <definedName name="b" localSheetId="0">#N/A</definedName>
    <definedName name="b" hidden="1">{#N/A,#N/A,FALSE,"Projections";#N/A,#N/A,FALSE,"AccrDil";#N/A,#N/A,FALSE,"PurchPriMult";#N/A,#N/A,FALSE,"Mults7_13";#N/A,#N/A,FALSE,"Mkt Mults";#N/A,#N/A,FALSE,"Acq Mults";#N/A,#N/A,FALSE,"StockPrices";#N/A,#N/A,FALSE,"Prem Paid";#N/A,#N/A,FALSE,"DCF";#N/A,#N/A,FALSE,"AUTO";#N/A,#N/A,FALSE,"Relative Trading";#N/A,#N/A,FALSE,"Mkt Val";#N/A,#N/A,FALSE,"Acq Val"}</definedName>
    <definedName name="BadLink" localSheetId="2" hidden="1">#REF!</definedName>
    <definedName name="BadLink" localSheetId="10" hidden="1">#REF!</definedName>
    <definedName name="BadLink" localSheetId="4" hidden="1">#REF!</definedName>
    <definedName name="BadLink" hidden="1">#REF!</definedName>
    <definedName name="BalloonPct">#REF!</definedName>
    <definedName name="Bear" localSheetId="12" hidden="1">{#N/A,#N/A,FALSE,"TS";#N/A,#N/A,FALSE,"Combo";#N/A,#N/A,FALSE,"FAIR";#N/A,#N/A,FALSE,"RBC";#N/A,#N/A,FALSE,"xxxx";#N/A,#N/A,FALSE,"A_D";#N/A,#N/A,FALSE,"WACC";#N/A,#N/A,FALSE,"DCF";#N/A,#N/A,FALSE,"LBO";#N/A,#N/A,FALSE,"AcqMults";#N/A,#N/A,FALSE,"CompMults"}</definedName>
    <definedName name="Bear" localSheetId="11" hidden="1">{#N/A,#N/A,FALSE,"TS";#N/A,#N/A,FALSE,"Combo";#N/A,#N/A,FALSE,"FAIR";#N/A,#N/A,FALSE,"RBC";#N/A,#N/A,FALSE,"xxxx";#N/A,#N/A,FALSE,"A_D";#N/A,#N/A,FALSE,"WACC";#N/A,#N/A,FALSE,"DCF";#N/A,#N/A,FALSE,"LBO";#N/A,#N/A,FALSE,"AcqMults";#N/A,#N/A,FALSE,"CompMults"}</definedName>
    <definedName name="Bear" localSheetId="2" hidden="1">{#N/A,#N/A,FALSE,"TS";#N/A,#N/A,FALSE,"Combo";#N/A,#N/A,FALSE,"FAIR";#N/A,#N/A,FALSE,"RBC";#N/A,#N/A,FALSE,"xxxx";#N/A,#N/A,FALSE,"A_D";#N/A,#N/A,FALSE,"WACC";#N/A,#N/A,FALSE,"DCF";#N/A,#N/A,FALSE,"LBO";#N/A,#N/A,FALSE,"AcqMults";#N/A,#N/A,FALSE,"CompMults"}</definedName>
    <definedName name="Bear" localSheetId="10" hidden="1">{#N/A,#N/A,FALSE,"TS";#N/A,#N/A,FALSE,"Combo";#N/A,#N/A,FALSE,"FAIR";#N/A,#N/A,FALSE,"RBC";#N/A,#N/A,FALSE,"xxxx";#N/A,#N/A,FALSE,"A_D";#N/A,#N/A,FALSE,"WACC";#N/A,#N/A,FALSE,"DCF";#N/A,#N/A,FALSE,"LBO";#N/A,#N/A,FALSE,"AcqMults";#N/A,#N/A,FALSE,"CompMults"}</definedName>
    <definedName name="Bear" localSheetId="4" hidden="1">{#N/A,#N/A,FALSE,"TS";#N/A,#N/A,FALSE,"Combo";#N/A,#N/A,FALSE,"FAIR";#N/A,#N/A,FALSE,"RBC";#N/A,#N/A,FALSE,"xxxx";#N/A,#N/A,FALSE,"A_D";#N/A,#N/A,FALSE,"WACC";#N/A,#N/A,FALSE,"DCF";#N/A,#N/A,FALSE,"LBO";#N/A,#N/A,FALSE,"AcqMults";#N/A,#N/A,FALSE,"CompMults"}</definedName>
    <definedName name="Bear" localSheetId="6" hidden="1">{#N/A,#N/A,FALSE,"TS";#N/A,#N/A,FALSE,"Combo";#N/A,#N/A,FALSE,"FAIR";#N/A,#N/A,FALSE,"RBC";#N/A,#N/A,FALSE,"xxxx";#N/A,#N/A,FALSE,"A_D";#N/A,#N/A,FALSE,"WACC";#N/A,#N/A,FALSE,"DCF";#N/A,#N/A,FALSE,"LBO";#N/A,#N/A,FALSE,"AcqMults";#N/A,#N/A,FALSE,"CompMults"}</definedName>
    <definedName name="Bear" localSheetId="0" hidden="1">{#N/A,#N/A,FALSE,"TS";#N/A,#N/A,FALSE,"Combo";#N/A,#N/A,FALSE,"FAIR";#N/A,#N/A,FALSE,"RBC";#N/A,#N/A,FALSE,"xxxx";#N/A,#N/A,FALSE,"A_D";#N/A,#N/A,FALSE,"WACC";#N/A,#N/A,FALSE,"DCF";#N/A,#N/A,FALSE,"LBO";#N/A,#N/A,FALSE,"AcqMults";#N/A,#N/A,FALSE,"CompMults"}</definedName>
    <definedName name="Bear" hidden="1">{#N/A,#N/A,FALSE,"TS";#N/A,#N/A,FALSE,"Combo";#N/A,#N/A,FALSE,"FAIR";#N/A,#N/A,FALSE,"RBC";#N/A,#N/A,FALSE,"xxxx";#N/A,#N/A,FALSE,"A_D";#N/A,#N/A,FALSE,"WACC";#N/A,#N/A,FALSE,"DCF";#N/A,#N/A,FALSE,"LBO";#N/A,#N/A,FALSE,"AcqMults";#N/A,#N/A,FALSE,"CompMults"}</definedName>
    <definedName name="Beds">#REF!</definedName>
    <definedName name="Beg.Bal">IF(#REF!&lt;&gt;"",#REF!,"")</definedName>
    <definedName name="Beg_Bal" localSheetId="2">#REF!</definedName>
    <definedName name="Beg_Bal" localSheetId="0">#REF!</definedName>
    <definedName name="Beg_Bal">#REF!</definedName>
    <definedName name="BLDGSUM">#N/A</definedName>
    <definedName name="BLPH1" localSheetId="2" hidden="1">#REF!</definedName>
    <definedName name="BLPH1" localSheetId="10" hidden="1">#REF!</definedName>
    <definedName name="BLPH1" localSheetId="4" hidden="1">#REF!</definedName>
    <definedName name="BLPH1" hidden="1">#REF!</definedName>
    <definedName name="BLPH10" localSheetId="2" hidden="1">#REF!</definedName>
    <definedName name="BLPH10" hidden="1">#REF!</definedName>
    <definedName name="BLPH11" localSheetId="2" hidden="1">#REF!</definedName>
    <definedName name="BLPH11"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 hidden="1">#REF!</definedName>
    <definedName name="BORDER">#N/A</definedName>
    <definedName name="BRANCH1">#N/A</definedName>
    <definedName name="BSIEncryption" hidden="1">1</definedName>
    <definedName name="BSIEncryption_0" hidden="1">"Prompt %% 0þPermissions %% 0þOwner %% 0þEnablePrinting %% 1þPrintQuality %% 1þModify %% 1þAnnotations %% 1þSign %% 1þInsert %% 0þCopy %% 1þCopyForAccess %% 1"</definedName>
    <definedName name="BSIWhichPageSetup" hidden="1">1</definedName>
    <definedName name="BSIWhichPageSetup_0" hidden="1">"0þ"</definedName>
    <definedName name="budget1" localSheetId="12">#REF!</definedName>
    <definedName name="budget1" localSheetId="11">#REF!</definedName>
    <definedName name="budget1" localSheetId="2">#REF!</definedName>
    <definedName name="budget1" localSheetId="10">#REF!</definedName>
    <definedName name="budget1" localSheetId="4">#REF!</definedName>
    <definedName name="budget1" localSheetId="6">#REF!</definedName>
    <definedName name="budget1">#REF!</definedName>
    <definedName name="BUDGETCURRENCYCODE1" localSheetId="12">#REF!</definedName>
    <definedName name="BUDGETCURRENCYCODE1" localSheetId="11">#REF!</definedName>
    <definedName name="BUDGETCURRENCYCODE1" localSheetId="2">#REF!</definedName>
    <definedName name="BUDGETCURRENCYCODE1">#REF!</definedName>
    <definedName name="BUDGETCURRENCYCODE2" localSheetId="12">#REF!</definedName>
    <definedName name="BUDGETCURRENCYCODE2" localSheetId="11">#REF!</definedName>
    <definedName name="BUDGETCURRENCYCODE2" localSheetId="2">#REF!</definedName>
    <definedName name="BUDGETCURRENCYCODE2">#REF!</definedName>
    <definedName name="BUDGETDECIMALPLACES1" localSheetId="12">#REF!</definedName>
    <definedName name="BUDGETDECIMALPLACES1" localSheetId="11">#REF!</definedName>
    <definedName name="BUDGETDECIMALPLACES1">#REF!</definedName>
    <definedName name="BUDGETDECIMALPLACES2" localSheetId="12">#REF!</definedName>
    <definedName name="BUDGETDECIMALPLACES2" localSheetId="11">#REF!</definedName>
    <definedName name="BUDGETDECIMALPLACES2">#REF!</definedName>
    <definedName name="BUDGETENTITYID1" localSheetId="12">#REF!</definedName>
    <definedName name="BUDGETENTITYID1" localSheetId="11">#REF!</definedName>
    <definedName name="BUDGETENTITYID1">#REF!</definedName>
    <definedName name="BUDGETENTITYID2" localSheetId="12">#REF!</definedName>
    <definedName name="BUDGETENTITYID2" localSheetId="11">#REF!</definedName>
    <definedName name="BUDGETENTITYID2">#REF!</definedName>
    <definedName name="BUDGETGRAPHCORRESPONDING1" localSheetId="12">#REF!</definedName>
    <definedName name="BUDGETGRAPHCORRESPONDING1" localSheetId="11">#REF!</definedName>
    <definedName name="BUDGETGRAPHCORRESPONDING1">#REF!</definedName>
    <definedName name="BUDGETGRAPHCORRESPONDING2" localSheetId="12">#REF!</definedName>
    <definedName name="BUDGETGRAPHCORRESPONDING2" localSheetId="11">#REF!</definedName>
    <definedName name="BUDGETGRAPHCORRESPONDING2">#REF!</definedName>
    <definedName name="BUDGETGRAPHINCACTUALS1" localSheetId="12">#REF!</definedName>
    <definedName name="BUDGETGRAPHINCACTUALS1" localSheetId="11">#REF!</definedName>
    <definedName name="BUDGETGRAPHINCACTUALS1">#REF!</definedName>
    <definedName name="BUDGETGRAPHINCACTUALS2" localSheetId="12">#REF!</definedName>
    <definedName name="BUDGETGRAPHINCACTUALS2" localSheetId="11">#REF!</definedName>
    <definedName name="BUDGETGRAPHINCACTUALS2">#REF!</definedName>
    <definedName name="BUDGETGRAPHINCBUDGETS1" localSheetId="12">#REF!</definedName>
    <definedName name="BUDGETGRAPHINCBUDGETS1" localSheetId="11">#REF!</definedName>
    <definedName name="BUDGETGRAPHINCBUDGETS1">#REF!</definedName>
    <definedName name="BUDGETGRAPHINCBUDGETS2" localSheetId="12">#REF!</definedName>
    <definedName name="BUDGETGRAPHINCBUDGETS2" localSheetId="11">#REF!</definedName>
    <definedName name="BUDGETGRAPHINCBUDGETS2">#REF!</definedName>
    <definedName name="BUDGETGRAPHINCTITLES1" localSheetId="12">#REF!</definedName>
    <definedName name="BUDGETGRAPHINCTITLES1" localSheetId="11">#REF!</definedName>
    <definedName name="BUDGETGRAPHINCTITLES1">#REF!</definedName>
    <definedName name="BUDGETGRAPHINCTITLES2" localSheetId="12">#REF!</definedName>
    <definedName name="BUDGETGRAPHINCTITLES2" localSheetId="11">#REF!</definedName>
    <definedName name="BUDGETGRAPHINCTITLES2">#REF!</definedName>
    <definedName name="BUDGETGRAPHINCVARIANCES1" localSheetId="12">#REF!</definedName>
    <definedName name="BUDGETGRAPHINCVARIANCES1" localSheetId="11">#REF!</definedName>
    <definedName name="BUDGETGRAPHINCVARIANCES1">#REF!</definedName>
    <definedName name="BUDGETGRAPHINCVARIANCES2" localSheetId="12">#REF!</definedName>
    <definedName name="BUDGETGRAPHINCVARIANCES2" localSheetId="11">#REF!</definedName>
    <definedName name="BUDGETGRAPHINCVARIANCES2">#REF!</definedName>
    <definedName name="BUDGETGRAPHSTYLE1" localSheetId="12">#REF!</definedName>
    <definedName name="BUDGETGRAPHSTYLE1" localSheetId="11">#REF!</definedName>
    <definedName name="BUDGETGRAPHSTYLE1">#REF!</definedName>
    <definedName name="BUDGETGRAPHSTYLE2" localSheetId="12">#REF!</definedName>
    <definedName name="BUDGETGRAPHSTYLE2" localSheetId="11">#REF!</definedName>
    <definedName name="BUDGETGRAPHSTYLE2">#REF!</definedName>
    <definedName name="BUDGETHEADINGSBACKCOLOUR1" localSheetId="12">#REF!</definedName>
    <definedName name="BUDGETHEADINGSBACKCOLOUR1" localSheetId="11">#REF!</definedName>
    <definedName name="BUDGETHEADINGSBACKCOLOUR1">#REF!</definedName>
    <definedName name="BUDGETHEADINGSBACKCOLOUR2" localSheetId="12">#REF!</definedName>
    <definedName name="BUDGETHEADINGSBACKCOLOUR2" localSheetId="11">#REF!</definedName>
    <definedName name="BUDGETHEADINGSBACKCOLOUR2">#REF!</definedName>
    <definedName name="BUDGETHEADINGSFORECOLOUR1" localSheetId="12">#REF!</definedName>
    <definedName name="BUDGETHEADINGSFORECOLOUR1" localSheetId="11">#REF!</definedName>
    <definedName name="BUDGETHEADINGSFORECOLOUR1">#REF!</definedName>
    <definedName name="BUDGETHEADINGSFORECOLOUR2" localSheetId="12">#REF!</definedName>
    <definedName name="BUDGETHEADINGSFORECOLOUR2" localSheetId="11">#REF!</definedName>
    <definedName name="BUDGETHEADINGSFORECOLOUR2">#REF!</definedName>
    <definedName name="BUDGETNAME1" localSheetId="12">#REF!</definedName>
    <definedName name="BUDGETNAME1" localSheetId="11">#REF!</definedName>
    <definedName name="BUDGETNAME1">#REF!</definedName>
    <definedName name="BUDGETNAME2" localSheetId="12">#REF!</definedName>
    <definedName name="BUDGETNAME2" localSheetId="11">#REF!</definedName>
    <definedName name="BUDGETNAME2">#REF!</definedName>
    <definedName name="BUDGETORG1" localSheetId="12">#REF!</definedName>
    <definedName name="BUDGETORG1" localSheetId="11">#REF!</definedName>
    <definedName name="BUDGETORG1">#REF!</definedName>
    <definedName name="BUDGETORG2" localSheetId="12">#REF!</definedName>
    <definedName name="BUDGETORG2" localSheetId="11">#REF!</definedName>
    <definedName name="BUDGETORG2">#REF!</definedName>
    <definedName name="BUDGETORGFROZEN1" localSheetId="12">#REF!</definedName>
    <definedName name="BUDGETORGFROZEN1" localSheetId="11">#REF!</definedName>
    <definedName name="BUDGETORGFROZEN1">#REF!</definedName>
    <definedName name="BUDGETORGFROZEN2" localSheetId="12">#REF!</definedName>
    <definedName name="BUDGETORGFROZEN2" localSheetId="11">#REF!</definedName>
    <definedName name="BUDGETORGFROZEN2">#REF!</definedName>
    <definedName name="BUDGETOUTPUTOPTION1" localSheetId="12">#REF!</definedName>
    <definedName name="BUDGETOUTPUTOPTION1" localSheetId="11">#REF!</definedName>
    <definedName name="BUDGETOUTPUTOPTION1">#REF!</definedName>
    <definedName name="BUDGETOUTPUTOPTION2" localSheetId="12">#REF!</definedName>
    <definedName name="BUDGETOUTPUTOPTION2" localSheetId="11">#REF!</definedName>
    <definedName name="BUDGETOUTPUTOPTION2">#REF!</definedName>
    <definedName name="BUDGETPASSWORDREQUIREDFLAG1" localSheetId="12">#REF!</definedName>
    <definedName name="BUDGETPASSWORDREQUIREDFLAG1" localSheetId="11">#REF!</definedName>
    <definedName name="BUDGETPASSWORDREQUIREDFLAG1">#REF!</definedName>
    <definedName name="BUDGETPASSWORDREQUIREDFLAG2" localSheetId="12">#REF!</definedName>
    <definedName name="BUDGETPASSWORDREQUIREDFLAG2" localSheetId="11">#REF!</definedName>
    <definedName name="BUDGETPASSWORDREQUIREDFLAG2">#REF!</definedName>
    <definedName name="BUDGETSHOWCRITERIASHEET1" localSheetId="12">#REF!</definedName>
    <definedName name="BUDGETSHOWCRITERIASHEET1" localSheetId="11">#REF!</definedName>
    <definedName name="BUDGETSHOWCRITERIASHEET1">#REF!</definedName>
    <definedName name="BUDGETSHOWCRITERIASHEET2" localSheetId="12">#REF!</definedName>
    <definedName name="BUDGETSHOWCRITERIASHEET2" localSheetId="11">#REF!</definedName>
    <definedName name="BUDGETSHOWCRITERIASHEET2">#REF!</definedName>
    <definedName name="BUDGETSTATUS1" localSheetId="12">#REF!</definedName>
    <definedName name="BUDGETSTATUS1" localSheetId="11">#REF!</definedName>
    <definedName name="BUDGETSTATUS1">#REF!</definedName>
    <definedName name="BUDGETSTATUS2" localSheetId="12">#REF!</definedName>
    <definedName name="BUDGETSTATUS2" localSheetId="11">#REF!</definedName>
    <definedName name="BUDGETSTATUS2">#REF!</definedName>
    <definedName name="BUDGETTITLEBACKCOLOUR1" localSheetId="12">#REF!</definedName>
    <definedName name="BUDGETTITLEBACKCOLOUR1" localSheetId="11">#REF!</definedName>
    <definedName name="BUDGETTITLEBACKCOLOUR1">#REF!</definedName>
    <definedName name="BUDGETTITLEBACKCOLOUR2" localSheetId="12">#REF!</definedName>
    <definedName name="BUDGETTITLEBACKCOLOUR2" localSheetId="11">#REF!</definedName>
    <definedName name="BUDGETTITLEBACKCOLOUR2">#REF!</definedName>
    <definedName name="BUDGETTITLEBORDERCOLOUR1" localSheetId="12">#REF!</definedName>
    <definedName name="BUDGETTITLEBORDERCOLOUR1" localSheetId="11">#REF!</definedName>
    <definedName name="BUDGETTITLEBORDERCOLOUR1">#REF!</definedName>
    <definedName name="BUDGETTITLEBORDERCOLOUR2" localSheetId="12">#REF!</definedName>
    <definedName name="BUDGETTITLEBORDERCOLOUR2" localSheetId="11">#REF!</definedName>
    <definedName name="BUDGETTITLEBORDERCOLOUR2">#REF!</definedName>
    <definedName name="BUDGETTITLEFORECOLOUR1" localSheetId="12">#REF!</definedName>
    <definedName name="BUDGETTITLEFORECOLOUR1" localSheetId="11">#REF!</definedName>
    <definedName name="BUDGETTITLEFORECOLOUR1">#REF!</definedName>
    <definedName name="BUDGETTITLEFORECOLOUR2" localSheetId="12">#REF!</definedName>
    <definedName name="BUDGETTITLEFORECOLOUR2" localSheetId="11">#REF!</definedName>
    <definedName name="BUDGETTITLEFORECOLOUR2">#REF!</definedName>
    <definedName name="BUDGETVALUESWIDTH1" localSheetId="12">#REF!</definedName>
    <definedName name="BUDGETVALUESWIDTH1" localSheetId="11">#REF!</definedName>
    <definedName name="BUDGETVALUESWIDTH1">#REF!</definedName>
    <definedName name="BUDGETVALUESWIDTH2" localSheetId="12">#REF!</definedName>
    <definedName name="BUDGETVALUESWIDTH2" localSheetId="11">#REF!</definedName>
    <definedName name="BUDGETVALUESWIDTH2">#REF!</definedName>
    <definedName name="BUDGETVERSIONID1" localSheetId="12">#REF!</definedName>
    <definedName name="BUDGETVERSIONID1" localSheetId="11">#REF!</definedName>
    <definedName name="BUDGETVERSIONID1">#REF!</definedName>
    <definedName name="BUDGETVERSIONID2" localSheetId="12">#REF!</definedName>
    <definedName name="BUDGETVERSIONID2" localSheetId="11">#REF!</definedName>
    <definedName name="BUDGETVERSIONID2">#REF!</definedName>
    <definedName name="budgraph1" localSheetId="12">#REF!</definedName>
    <definedName name="budgraph1" localSheetId="11">#REF!</definedName>
    <definedName name="budgraph1">#REF!</definedName>
    <definedName name="budgraph2" localSheetId="12">#REF!</definedName>
    <definedName name="budgraph2" localSheetId="11">#REF!</definedName>
    <definedName name="budgraph2">#REF!</definedName>
    <definedName name="budhead1" localSheetId="12">#REF!</definedName>
    <definedName name="budhead1" localSheetId="11">#REF!</definedName>
    <definedName name="budhead1">#REF!</definedName>
    <definedName name="budheadf1" localSheetId="12">#REF!</definedName>
    <definedName name="budheadf1" localSheetId="11">#REF!</definedName>
    <definedName name="budheadf1">#REF!</definedName>
    <definedName name="budhed2" localSheetId="12">#REF!</definedName>
    <definedName name="budhed2" localSheetId="11">#REF!</definedName>
    <definedName name="budhed2">#REF!</definedName>
    <definedName name="budname1" localSheetId="12">#REF!</definedName>
    <definedName name="budname1" localSheetId="11">#REF!</definedName>
    <definedName name="budname1">#REF!</definedName>
    <definedName name="budvar1" localSheetId="12">#REF!</definedName>
    <definedName name="budvar1" localSheetId="11">#REF!</definedName>
    <definedName name="budvar1">#REF!</definedName>
    <definedName name="budvar2" localSheetId="12">#REF!</definedName>
    <definedName name="budvar2" localSheetId="11">#REF!</definedName>
    <definedName name="budvar2">#REF!</definedName>
    <definedName name="BuildingCost" localSheetId="12">#REF!</definedName>
    <definedName name="BuildingCost" localSheetId="11">#REF!</definedName>
    <definedName name="BuildingCost">#REF!</definedName>
    <definedName name="CAMExpenseEstimate">#REF!</definedName>
    <definedName name="cap_1997E" localSheetId="12">#REF!</definedName>
    <definedName name="cap_1997E" localSheetId="11">#REF!</definedName>
    <definedName name="cap_1997E" localSheetId="2">#REF!</definedName>
    <definedName name="cap_1997E" localSheetId="10">#REF!</definedName>
    <definedName name="cap_1997E" localSheetId="4">#REF!</definedName>
    <definedName name="cap_1997E" localSheetId="6">#REF!</definedName>
    <definedName name="cap_1997E">#REF!</definedName>
    <definedName name="cap_1997E2" localSheetId="12">#REF!</definedName>
    <definedName name="cap_1997E2" localSheetId="11">#REF!</definedName>
    <definedName name="cap_1997E2" localSheetId="2">#REF!</definedName>
    <definedName name="cap_1997E2">#REF!</definedName>
    <definedName name="cap_1999" localSheetId="12">#REF!</definedName>
    <definedName name="cap_1999" localSheetId="11">#REF!</definedName>
    <definedName name="cap_1999" localSheetId="2">#REF!</definedName>
    <definedName name="cap_1999">#REF!</definedName>
    <definedName name="CAP_INCENTIVE" localSheetId="12">#REF!</definedName>
    <definedName name="CAP_INCENTIVE" localSheetId="11">#REF!</definedName>
    <definedName name="CAP_INCENTIVE" localSheetId="2">#REF!</definedName>
    <definedName name="CAP_INCENTIVE" localSheetId="10">#REF!</definedName>
    <definedName name="CAP_INCENTIVE" localSheetId="4">#REF!</definedName>
    <definedName name="CAP_INCENTIVE" localSheetId="6">#REF!</definedName>
    <definedName name="CAP_INCENTIVE">#REF!</definedName>
    <definedName name="Capex" localSheetId="12" hidden="1">{"bs",#N/A,FALSE,"SCF"}</definedName>
    <definedName name="Capex" localSheetId="11" hidden="1">{"bs",#N/A,FALSE,"SCF"}</definedName>
    <definedName name="Capex" localSheetId="2" hidden="1">{"bs",#N/A,FALSE,"SCF"}</definedName>
    <definedName name="Capex" localSheetId="10" hidden="1">{"bs",#N/A,FALSE,"SCF"}</definedName>
    <definedName name="Capex" localSheetId="4" hidden="1">{"bs",#N/A,FALSE,"SCF"}</definedName>
    <definedName name="Capex" localSheetId="6" hidden="1">{"bs",#N/A,FALSE,"SCF"}</definedName>
    <definedName name="Capex" localSheetId="0" hidden="1">{"bs",#N/A,FALSE,"SCF"}</definedName>
    <definedName name="Capex" hidden="1">{"bs",#N/A,FALSE,"SCF"}</definedName>
    <definedName name="CapexPerUnit">"ab77"</definedName>
    <definedName name="CAPITAL" localSheetId="12">#REF!</definedName>
    <definedName name="CAPITAL" localSheetId="11">#REF!</definedName>
    <definedName name="CAPITAL" localSheetId="2">#REF!</definedName>
    <definedName name="CAPITAL" localSheetId="10">#REF!</definedName>
    <definedName name="CAPITAL" localSheetId="4">#REF!</definedName>
    <definedName name="CAPITAL" localSheetId="6">#REF!</definedName>
    <definedName name="CAPITAL">#REF!</definedName>
    <definedName name="CapRate">#N/A</definedName>
    <definedName name="Cash_Flow" localSheetId="12">#REF!</definedName>
    <definedName name="Cash_Flow" localSheetId="11">#REF!</definedName>
    <definedName name="Cash_Flow" localSheetId="2">#REF!</definedName>
    <definedName name="Cash_Flow" localSheetId="10">#REF!</definedName>
    <definedName name="Cash_Flow" localSheetId="4">#REF!</definedName>
    <definedName name="Cash_Flow" localSheetId="6">#REF!</definedName>
    <definedName name="Cash_Flow">#REF!</definedName>
    <definedName name="Cash_Return_1" localSheetId="12">#REF!</definedName>
    <definedName name="Cash_Return_1" localSheetId="11">#REF!</definedName>
    <definedName name="Cash_Return_1" localSheetId="2">#REF!</definedName>
    <definedName name="Cash_Return_1" localSheetId="10">#REF!</definedName>
    <definedName name="Cash_Return_1" localSheetId="4">#REF!</definedName>
    <definedName name="Cash_Return_1" localSheetId="6">#REF!</definedName>
    <definedName name="Cash_Return_1">#REF!</definedName>
    <definedName name="Cash_Return_2" localSheetId="12">#REF!</definedName>
    <definedName name="Cash_Return_2" localSheetId="11">#REF!</definedName>
    <definedName name="Cash_Return_2" localSheetId="2">#REF!</definedName>
    <definedName name="Cash_Return_2">#REF!</definedName>
    <definedName name="Cash_Return_3" localSheetId="12">#REF!</definedName>
    <definedName name="Cash_Return_3" localSheetId="11">#REF!</definedName>
    <definedName name="Cash_Return_3">#REF!</definedName>
    <definedName name="Cash_Return_4" localSheetId="12">#REF!</definedName>
    <definedName name="Cash_Return_4" localSheetId="11">#REF!</definedName>
    <definedName name="Cash_Return_4">#REF!</definedName>
    <definedName name="CB">#N/A</definedName>
    <definedName name="CC">#N/A</definedName>
    <definedName name="ccc">#N/A</definedName>
    <definedName name="cd" localSheetId="12" hidden="1">{"annual",#N/A,FALSE,"Pro Forma";#N/A,#N/A,FALSE,"Golf Operations"}</definedName>
    <definedName name="cd" localSheetId="11" hidden="1">{"annual",#N/A,FALSE,"Pro Forma";#N/A,#N/A,FALSE,"Golf Operations"}</definedName>
    <definedName name="cd" localSheetId="2" hidden="1">{"annual",#N/A,FALSE,"Pro Forma";#N/A,#N/A,FALSE,"Golf Operations"}</definedName>
    <definedName name="cd" localSheetId="10" hidden="1">{"annual",#N/A,FALSE,"Pro Forma";#N/A,#N/A,FALSE,"Golf Operations"}</definedName>
    <definedName name="cd" localSheetId="4" hidden="1">{"annual",#N/A,FALSE,"Pro Forma";#N/A,#N/A,FALSE,"Golf Operations"}</definedName>
    <definedName name="cd" localSheetId="6" hidden="1">{"annual",#N/A,FALSE,"Pro Forma";#N/A,#N/A,FALSE,"Golf Operations"}</definedName>
    <definedName name="cd" localSheetId="0" hidden="1">{"annual",#N/A,FALSE,"Pro Forma";#N/A,#N/A,FALSE,"Golf Operations"}</definedName>
    <definedName name="cd" hidden="1">{"annual",#N/A,FALSE,"Pro Forma";#N/A,#N/A,FALSE,"Golf Operations"}</definedName>
    <definedName name="CF" localSheetId="12">#REF!</definedName>
    <definedName name="CF" localSheetId="11">#REF!</definedName>
    <definedName name="CF" localSheetId="0">"="</definedName>
    <definedName name="CF">#REF!</definedName>
    <definedName name="CF_statement" localSheetId="12">#REF!</definedName>
    <definedName name="CF_statement" localSheetId="11">#REF!</definedName>
    <definedName name="CF_statement" localSheetId="2">#REF!</definedName>
    <definedName name="CF_statement">#REF!</definedName>
    <definedName name="Chart12345" localSheetId="12" hidden="1">#REF!</definedName>
    <definedName name="Chart12345" localSheetId="11" hidden="1">#REF!</definedName>
    <definedName name="Chart12345" localSheetId="2" hidden="1">#REF!</definedName>
    <definedName name="Chart12345" localSheetId="10" hidden="1">#REF!</definedName>
    <definedName name="Chart12345" localSheetId="4" hidden="1">#REF!</definedName>
    <definedName name="Chart12345" localSheetId="6" hidden="1">#REF!</definedName>
    <definedName name="Chart12345" hidden="1">#REF!</definedName>
    <definedName name="CHARTOFACCOUNTSID1" localSheetId="12">#REF!</definedName>
    <definedName name="CHARTOFACCOUNTSID1" localSheetId="11">#REF!</definedName>
    <definedName name="CHARTOFACCOUNTSID1" localSheetId="2">#REF!</definedName>
    <definedName name="CHARTOFACCOUNTSID1" localSheetId="10">#REF!</definedName>
    <definedName name="CHARTOFACCOUNTSID1" localSheetId="4">#REF!</definedName>
    <definedName name="CHARTOFACCOUNTSID1" localSheetId="6">#REF!</definedName>
    <definedName name="CHARTOFACCOUNTSID1">#REF!</definedName>
    <definedName name="CHARTOFACCOUNTSID2" localSheetId="12">#REF!</definedName>
    <definedName name="CHARTOFACCOUNTSID2" localSheetId="11">#REF!</definedName>
    <definedName name="CHARTOFACCOUNTSID2" localSheetId="2">#REF!</definedName>
    <definedName name="CHARTOFACCOUNTSID2">#REF!</definedName>
    <definedName name="CLOSING_COST" localSheetId="12">#REF!</definedName>
    <definedName name="CLOSING_COST" localSheetId="11">#REF!</definedName>
    <definedName name="CLOSING_COST" localSheetId="2">#REF!</definedName>
    <definedName name="CLOSING_COST" localSheetId="10">#REF!</definedName>
    <definedName name="CLOSING_COST" localSheetId="4">#REF!</definedName>
    <definedName name="CLOSING_COST" localSheetId="6">#REF!</definedName>
    <definedName name="CLOSING_COST">#REF!</definedName>
    <definedName name="COCAPITAL" localSheetId="12">#REF!</definedName>
    <definedName name="COCAPITAL" localSheetId="11">#REF!</definedName>
    <definedName name="COCAPITAL" localSheetId="2">#REF!</definedName>
    <definedName name="COCAPITAL" localSheetId="10">#REF!</definedName>
    <definedName name="COCAPITAL" localSheetId="4">#REF!</definedName>
    <definedName name="COCAPITAL" localSheetId="6">#REF!</definedName>
    <definedName name="COCAPITAL">#REF!</definedName>
    <definedName name="COL1STYR">7</definedName>
    <definedName name="ColDiff" localSheetId="12">COLUMN()-COL1STYR</definedName>
    <definedName name="ColDiff" localSheetId="11">COLUMN()-COL1STYR</definedName>
    <definedName name="ColDiff" localSheetId="2">COLUMN()-COL1STYR</definedName>
    <definedName name="ColDiff" localSheetId="10">COLUMN()-[0]!COL1STYR</definedName>
    <definedName name="ColDiff" localSheetId="4">COLUMN()-COL1STYR</definedName>
    <definedName name="ColDiff" localSheetId="6">COLUMN()-COL1STYR</definedName>
    <definedName name="ColDiff" localSheetId="0">COLUMN()-COL1STYR</definedName>
    <definedName name="ColDiff">COLUMN()-COL1STYR</definedName>
    <definedName name="ColDiff2" localSheetId="12">COLUMN()-COL1STYR</definedName>
    <definedName name="ColDiff2" localSheetId="11">COLUMN()-COL1STYR</definedName>
    <definedName name="ColDiff2" localSheetId="2">COLUMN()-COL1STYR</definedName>
    <definedName name="ColDiff2" localSheetId="10">COLUMN()-[0]!COL1STYR</definedName>
    <definedName name="ColDiff2" localSheetId="4">COLUMN()-COL1STYR</definedName>
    <definedName name="ColDiff2" localSheetId="6">COLUMN()-COL1STYR</definedName>
    <definedName name="ColDiff2" localSheetId="0">COLUMN()-COL1STYR</definedName>
    <definedName name="ColDiff2">COLUMN()-COL1STYR</definedName>
    <definedName name="ColumnAttributes4" localSheetId="12">#REF!</definedName>
    <definedName name="ColumnAttributes4" localSheetId="11">#REF!</definedName>
    <definedName name="ColumnAttributes4" localSheetId="2">#REF!</definedName>
    <definedName name="ColumnAttributes4" localSheetId="10">#REF!</definedName>
    <definedName name="ColumnAttributes4" localSheetId="4">#REF!</definedName>
    <definedName name="ColumnAttributes4" localSheetId="6">#REF!</definedName>
    <definedName name="ColumnAttributes4">#REF!</definedName>
    <definedName name="ColumnHeadings4" localSheetId="12">#REF!</definedName>
    <definedName name="ColumnHeadings4" localSheetId="11">#REF!</definedName>
    <definedName name="ColumnHeadings4" localSheetId="2">#REF!</definedName>
    <definedName name="ColumnHeadings4">#REF!</definedName>
    <definedName name="COMMENTS">#REF!</definedName>
    <definedName name="COMP">#N/A</definedName>
    <definedName name="Comp_Office">#REF!+#REF!</definedName>
    <definedName name="ComparableLeases">#REF!</definedName>
    <definedName name="Competitive_Shopping_Centers">#REF!</definedName>
    <definedName name="ConLoanRate">#REF!</definedName>
    <definedName name="CONNECTSTRING1" localSheetId="12">#REF!</definedName>
    <definedName name="CONNECTSTRING1" localSheetId="11">#REF!</definedName>
    <definedName name="CONNECTSTRING1" localSheetId="2">#REF!</definedName>
    <definedName name="CONNECTSTRING1" localSheetId="10">#REF!</definedName>
    <definedName name="CONNECTSTRING1" localSheetId="4">#REF!</definedName>
    <definedName name="CONNECTSTRING1" localSheetId="6">#REF!</definedName>
    <definedName name="CONNECTSTRING1">#REF!</definedName>
    <definedName name="CONNECTSTRING2" localSheetId="12">#REF!</definedName>
    <definedName name="CONNECTSTRING2" localSheetId="11">#REF!</definedName>
    <definedName name="CONNECTSTRING2" localSheetId="2">#REF!</definedName>
    <definedName name="CONNECTSTRING2">#REF!</definedName>
    <definedName name="ConstructionCostBase">#REF!</definedName>
    <definedName name="ConstructionMonths">#REF!</definedName>
    <definedName name="ConstructionStart">#REF!</definedName>
    <definedName name="CONTRACT">#N/A</definedName>
    <definedName name="ContractLabor">#REF!</definedName>
    <definedName name="CONTRC_IMP" localSheetId="12">#REF!</definedName>
    <definedName name="CONTRC_IMP" localSheetId="11">#REF!</definedName>
    <definedName name="CONTRC_IMP" localSheetId="2">#REF!</definedName>
    <definedName name="CONTRC_IMP" localSheetId="10">#REF!</definedName>
    <definedName name="CONTRC_IMP" localSheetId="4">#REF!</definedName>
    <definedName name="CONTRC_IMP" localSheetId="6">#REF!</definedName>
    <definedName name="CONTRC_IMP">#REF!</definedName>
    <definedName name="COSTOFDEBT" localSheetId="12">#REF!</definedName>
    <definedName name="COSTOFDEBT" localSheetId="11">#REF!</definedName>
    <definedName name="COSTOFDEBT" localSheetId="2">#REF!</definedName>
    <definedName name="COSTOFDEBT" localSheetId="10">#REF!</definedName>
    <definedName name="COSTOFDEBT" localSheetId="4">#REF!</definedName>
    <definedName name="COSTOFDEBT" localSheetId="6">#REF!</definedName>
    <definedName name="COSTOFDEBT">#REF!</definedName>
    <definedName name="CostRNC1">#REF!</definedName>
    <definedName name="county">#REF!</definedName>
    <definedName name="COVER" localSheetId="12">#REF!</definedName>
    <definedName name="COVER" localSheetId="11">#REF!</definedName>
    <definedName name="COVER" localSheetId="2">#REF!</definedName>
    <definedName name="COVER" localSheetId="10">#REF!</definedName>
    <definedName name="COVER" localSheetId="4">#REF!</definedName>
    <definedName name="COVER" localSheetId="6">#REF!</definedName>
    <definedName name="COVER">#REF!</definedName>
    <definedName name="CPOR_1" localSheetId="12">#REF!</definedName>
    <definedName name="CPOR_1" localSheetId="11">#REF!</definedName>
    <definedName name="CPOR_1" localSheetId="2">#REF!</definedName>
    <definedName name="CPOR_1">#REF!</definedName>
    <definedName name="CPOR_2" localSheetId="12">#REF!</definedName>
    <definedName name="CPOR_2" localSheetId="11">#REF!</definedName>
    <definedName name="CPOR_2" localSheetId="2">#REF!</definedName>
    <definedName name="CPOR_2">#REF!</definedName>
    <definedName name="CREATEGRAPH1" localSheetId="12">#REF!</definedName>
    <definedName name="CREATEGRAPH1" localSheetId="11">#REF!</definedName>
    <definedName name="CREATEGRAPH1">#REF!</definedName>
    <definedName name="CREATEGRAPH2" localSheetId="12">#REF!</definedName>
    <definedName name="CREATEGRAPH2" localSheetId="11">#REF!</definedName>
    <definedName name="CREATEGRAPH2">#REF!</definedName>
    <definedName name="_xlnm.Criteria" localSheetId="12">#REF!</definedName>
    <definedName name="_xlnm.Criteria" localSheetId="11">#REF!</definedName>
    <definedName name="_xlnm.Criteria">#REF!</definedName>
    <definedName name="cSum">9</definedName>
    <definedName name="Cum.Interest">IF(#REF!&lt;&gt;"",#REF!+#REF!,"")</definedName>
    <definedName name="CurrentTimeframe">"Text 8"</definedName>
    <definedName name="Cwvu._Current_." localSheetId="2" hidden="1">#REF!,#REF!,#REF!,#REF!,#REF!,#REF!,#REF!,#REF!,#REF!,#REF!,#REF!,#REF!,#REF!,#REF!,#REF!,#REF!,#REF!,#REF!,#REF!,#REF!,#REF!,#REF!,#REF!,#REF!</definedName>
    <definedName name="Cwvu._Current_." localSheetId="10" hidden="1">#REF!,#REF!,#REF!,#REF!,#REF!,#REF!,#REF!,#REF!,#REF!,#REF!,#REF!,#REF!,#REF!,#REF!,#REF!,#REF!,#REF!,#REF!,#REF!,#REF!,#REF!,#REF!,#REF!,#REF!</definedName>
    <definedName name="Cwvu._Current_." localSheetId="4" hidden="1">#REF!,#REF!,#REF!,#REF!,#REF!,#REF!,#REF!,#REF!,#REF!,#REF!,#REF!,#REF!,#REF!,#REF!,#REF!,#REF!,#REF!,#REF!,#REF!,#REF!,#REF!,#REF!,#REF!,#REF!</definedName>
    <definedName name="Cwvu._Current_." hidden="1">#REF!,#REF!,#REF!,#REF!,#REF!,#REF!,#REF!,#REF!,#REF!,#REF!,#REF!,#REF!,#REF!,#REF!,#REF!,#REF!,#REF!,#REF!,#REF!,#REF!,#REF!,#REF!,#REF!,#REF!</definedName>
    <definedName name="Cwvu.ACCOUNT._.DETAIL." localSheetId="2" hidden="1">#REF!</definedName>
    <definedName name="Cwvu.ACCOUNT._.DETAIL." localSheetId="10" hidden="1">#REF!</definedName>
    <definedName name="Cwvu.ACCOUNT._.DETAIL." localSheetId="4" hidden="1">#REF!</definedName>
    <definedName name="Cwvu.ACCOUNT._.DETAIL." hidden="1">#REF!</definedName>
    <definedName name="Cwvu.WAT." localSheetId="2" hidden="1">#REF!</definedName>
    <definedName name="Cwvu.WAT." hidden="1">#REF!</definedName>
    <definedName name="D" localSheetId="12" hidden="1">{#N/A,#N/A,FALSE,"AD_Purch";#N/A,#N/A,FALSE,"Projections";#N/A,#N/A,FALSE,"DCF";#N/A,#N/A,FALSE,"Mkt Val"}</definedName>
    <definedName name="D" localSheetId="11" hidden="1">{#N/A,#N/A,FALSE,"AD_Purch";#N/A,#N/A,FALSE,"Projections";#N/A,#N/A,FALSE,"DCF";#N/A,#N/A,FALSE,"Mkt Val"}</definedName>
    <definedName name="D" localSheetId="2" hidden="1">{#N/A,#N/A,FALSE,"AD_Purch";#N/A,#N/A,FALSE,"Projections";#N/A,#N/A,FALSE,"DCF";#N/A,#N/A,FALSE,"Mkt Val"}</definedName>
    <definedName name="D" localSheetId="10" hidden="1">{#N/A,#N/A,FALSE,"AD_Purch";#N/A,#N/A,FALSE,"Projections";#N/A,#N/A,FALSE,"DCF";#N/A,#N/A,FALSE,"Mkt Val"}</definedName>
    <definedName name="D" localSheetId="4" hidden="1">{#N/A,#N/A,FALSE,"AD_Purch";#N/A,#N/A,FALSE,"Projections";#N/A,#N/A,FALSE,"DCF";#N/A,#N/A,FALSE,"Mkt Val"}</definedName>
    <definedName name="D" localSheetId="6" hidden="1">{#N/A,#N/A,FALSE,"AD_Purch";#N/A,#N/A,FALSE,"Projections";#N/A,#N/A,FALSE,"DCF";#N/A,#N/A,FALSE,"Mkt Val"}</definedName>
    <definedName name="d" localSheetId="0" hidden="1">{"% burden",#N/A,FALSE,"Summaries";"res value",#N/A,FALSE,"Summaries";"use factors",#N/A,FALSE,"Cost_Alloc";"cost alloc",#N/A,FALSE,"Cost_Alloc"}</definedName>
    <definedName name="D" hidden="1">{#N/A,#N/A,FALSE,"AD_Purch";#N/A,#N/A,FALSE,"Projections";#N/A,#N/A,FALSE,"DCF";#N/A,#N/A,FALSE,"Mkt Val"}</definedName>
    <definedName name="d_1" localSheetId="12" hidden="1">{"% burden",#N/A,FALSE,"Summaries";"res value",#N/A,FALSE,"Summaries";"use factors",#N/A,FALSE,"Cost_Alloc";"cost alloc",#N/A,FALSE,"Cost_Alloc"}</definedName>
    <definedName name="d_1" localSheetId="11" hidden="1">{"% burden",#N/A,FALSE,"Summaries";"res value",#N/A,FALSE,"Summaries";"use factors",#N/A,FALSE,"Cost_Alloc";"cost alloc",#N/A,FALSE,"Cost_Alloc"}</definedName>
    <definedName name="d_1" localSheetId="2" hidden="1">{"% burden",#N/A,FALSE,"Summaries";"res value",#N/A,FALSE,"Summaries";"use factors",#N/A,FALSE,"Cost_Alloc";"cost alloc",#N/A,FALSE,"Cost_Alloc"}</definedName>
    <definedName name="d_1" localSheetId="10" hidden="1">{"% burden",#N/A,FALSE,"Summaries";"res value",#N/A,FALSE,"Summaries";"use factors",#N/A,FALSE,"Cost_Alloc";"cost alloc",#N/A,FALSE,"Cost_Alloc"}</definedName>
    <definedName name="d_1" localSheetId="4" hidden="1">{"% burden",#N/A,FALSE,"Summaries";"res value",#N/A,FALSE,"Summaries";"use factors",#N/A,FALSE,"Cost_Alloc";"cost alloc",#N/A,FALSE,"Cost_Alloc"}</definedName>
    <definedName name="d_1" localSheetId="6" hidden="1">{"% burden",#N/A,FALSE,"Summaries";"res value",#N/A,FALSE,"Summaries";"use factors",#N/A,FALSE,"Cost_Alloc";"cost alloc",#N/A,FALSE,"Cost_Alloc"}</definedName>
    <definedName name="d_1" localSheetId="0" hidden="1">{"% burden",#N/A,FALSE,"Summaries";"res value",#N/A,FALSE,"Summaries";"use factors",#N/A,FALSE,"Cost_Alloc";"cost alloc",#N/A,FALSE,"Cost_Alloc"}</definedName>
    <definedName name="d_1" hidden="1">{"% burden",#N/A,FALSE,"Summaries";"res value",#N/A,FALSE,"Summaries";"use factors",#N/A,FALSE,"Cost_Alloc";"cost alloc",#N/A,FALSE,"Cost_Alloc"}</definedName>
    <definedName name="d_1_1" localSheetId="12" hidden="1">{"% burden",#N/A,FALSE,"Summaries";"res value",#N/A,FALSE,"Summaries";"use factors",#N/A,FALSE,"Cost_Alloc";"cost alloc",#N/A,FALSE,"Cost_Alloc"}</definedName>
    <definedName name="d_1_1" localSheetId="11" hidden="1">{"% burden",#N/A,FALSE,"Summaries";"res value",#N/A,FALSE,"Summaries";"use factors",#N/A,FALSE,"Cost_Alloc";"cost alloc",#N/A,FALSE,"Cost_Alloc"}</definedName>
    <definedName name="d_1_1" localSheetId="2" hidden="1">{"% burden",#N/A,FALSE,"Summaries";"res value",#N/A,FALSE,"Summaries";"use factors",#N/A,FALSE,"Cost_Alloc";"cost alloc",#N/A,FALSE,"Cost_Alloc"}</definedName>
    <definedName name="d_1_1" localSheetId="10" hidden="1">{"% burden",#N/A,FALSE,"Summaries";"res value",#N/A,FALSE,"Summaries";"use factors",#N/A,FALSE,"Cost_Alloc";"cost alloc",#N/A,FALSE,"Cost_Alloc"}</definedName>
    <definedName name="d_1_1" localSheetId="4" hidden="1">{"% burden",#N/A,FALSE,"Summaries";"res value",#N/A,FALSE,"Summaries";"use factors",#N/A,FALSE,"Cost_Alloc";"cost alloc",#N/A,FALSE,"Cost_Alloc"}</definedName>
    <definedName name="d_1_1" localSheetId="6" hidden="1">{"% burden",#N/A,FALSE,"Summaries";"res value",#N/A,FALSE,"Summaries";"use factors",#N/A,FALSE,"Cost_Alloc";"cost alloc",#N/A,FALSE,"Cost_Alloc"}</definedName>
    <definedName name="d_1_1" localSheetId="0" hidden="1">{"% burden",#N/A,FALSE,"Summaries";"res value",#N/A,FALSE,"Summaries";"use factors",#N/A,FALSE,"Cost_Alloc";"cost alloc",#N/A,FALSE,"Cost_Alloc"}</definedName>
    <definedName name="d_1_1" hidden="1">{"% burden",#N/A,FALSE,"Summaries";"res value",#N/A,FALSE,"Summaries";"use factors",#N/A,FALSE,"Cost_Alloc";"cost alloc",#N/A,FALSE,"Cost_Alloc"}</definedName>
    <definedName name="d_1_2" localSheetId="12" hidden="1">{"% burden",#N/A,FALSE,"Summaries";"res value",#N/A,FALSE,"Summaries";"use factors",#N/A,FALSE,"Cost_Alloc";"cost alloc",#N/A,FALSE,"Cost_Alloc"}</definedName>
    <definedName name="d_1_2" localSheetId="11" hidden="1">{"% burden",#N/A,FALSE,"Summaries";"res value",#N/A,FALSE,"Summaries";"use factors",#N/A,FALSE,"Cost_Alloc";"cost alloc",#N/A,FALSE,"Cost_Alloc"}</definedName>
    <definedName name="d_1_2" localSheetId="2" hidden="1">{"% burden",#N/A,FALSE,"Summaries";"res value",#N/A,FALSE,"Summaries";"use factors",#N/A,FALSE,"Cost_Alloc";"cost alloc",#N/A,FALSE,"Cost_Alloc"}</definedName>
    <definedName name="d_1_2" localSheetId="10" hidden="1">{"% burden",#N/A,FALSE,"Summaries";"res value",#N/A,FALSE,"Summaries";"use factors",#N/A,FALSE,"Cost_Alloc";"cost alloc",#N/A,FALSE,"Cost_Alloc"}</definedName>
    <definedName name="d_1_2" localSheetId="4" hidden="1">{"% burden",#N/A,FALSE,"Summaries";"res value",#N/A,FALSE,"Summaries";"use factors",#N/A,FALSE,"Cost_Alloc";"cost alloc",#N/A,FALSE,"Cost_Alloc"}</definedName>
    <definedName name="d_1_2" localSheetId="6" hidden="1">{"% burden",#N/A,FALSE,"Summaries";"res value",#N/A,FALSE,"Summaries";"use factors",#N/A,FALSE,"Cost_Alloc";"cost alloc",#N/A,FALSE,"Cost_Alloc"}</definedName>
    <definedName name="d_1_2" localSheetId="0" hidden="1">{"% burden",#N/A,FALSE,"Summaries";"res value",#N/A,FALSE,"Summaries";"use factors",#N/A,FALSE,"Cost_Alloc";"cost alloc",#N/A,FALSE,"Cost_Alloc"}</definedName>
    <definedName name="d_1_2" hidden="1">{"% burden",#N/A,FALSE,"Summaries";"res value",#N/A,FALSE,"Summaries";"use factors",#N/A,FALSE,"Cost_Alloc";"cost alloc",#N/A,FALSE,"Cost_Alloc"}</definedName>
    <definedName name="d_2" localSheetId="12" hidden="1">{"% burden",#N/A,FALSE,"Summaries";"res value",#N/A,FALSE,"Summaries";"use factors",#N/A,FALSE,"Cost_Alloc";"cost alloc",#N/A,FALSE,"Cost_Alloc"}</definedName>
    <definedName name="d_2" localSheetId="11" hidden="1">{"% burden",#N/A,FALSE,"Summaries";"res value",#N/A,FALSE,"Summaries";"use factors",#N/A,FALSE,"Cost_Alloc";"cost alloc",#N/A,FALSE,"Cost_Alloc"}</definedName>
    <definedName name="d_2" localSheetId="2" hidden="1">{"% burden",#N/A,FALSE,"Summaries";"res value",#N/A,FALSE,"Summaries";"use factors",#N/A,FALSE,"Cost_Alloc";"cost alloc",#N/A,FALSE,"Cost_Alloc"}</definedName>
    <definedName name="d_2" localSheetId="10" hidden="1">{"% burden",#N/A,FALSE,"Summaries";"res value",#N/A,FALSE,"Summaries";"use factors",#N/A,FALSE,"Cost_Alloc";"cost alloc",#N/A,FALSE,"Cost_Alloc"}</definedName>
    <definedName name="d_2" localSheetId="4" hidden="1">{"% burden",#N/A,FALSE,"Summaries";"res value",#N/A,FALSE,"Summaries";"use factors",#N/A,FALSE,"Cost_Alloc";"cost alloc",#N/A,FALSE,"Cost_Alloc"}</definedName>
    <definedName name="d_2" localSheetId="6" hidden="1">{"% burden",#N/A,FALSE,"Summaries";"res value",#N/A,FALSE,"Summaries";"use factors",#N/A,FALSE,"Cost_Alloc";"cost alloc",#N/A,FALSE,"Cost_Alloc"}</definedName>
    <definedName name="d_2" localSheetId="0" hidden="1">{"% burden",#N/A,FALSE,"Summaries";"res value",#N/A,FALSE,"Summaries";"use factors",#N/A,FALSE,"Cost_Alloc";"cost alloc",#N/A,FALSE,"Cost_Alloc"}</definedName>
    <definedName name="d_2" hidden="1">{"% burden",#N/A,FALSE,"Summaries";"res value",#N/A,FALSE,"Summaries";"use factors",#N/A,FALSE,"Cost_Alloc";"cost alloc",#N/A,FALSE,"Cost_Alloc"}</definedName>
    <definedName name="d_2_1" localSheetId="12" hidden="1">{"% burden",#N/A,FALSE,"Summaries";"res value",#N/A,FALSE,"Summaries";"use factors",#N/A,FALSE,"Cost_Alloc";"cost alloc",#N/A,FALSE,"Cost_Alloc"}</definedName>
    <definedName name="d_2_1" localSheetId="11" hidden="1">{"% burden",#N/A,FALSE,"Summaries";"res value",#N/A,FALSE,"Summaries";"use factors",#N/A,FALSE,"Cost_Alloc";"cost alloc",#N/A,FALSE,"Cost_Alloc"}</definedName>
    <definedName name="d_2_1" localSheetId="2" hidden="1">{"% burden",#N/A,FALSE,"Summaries";"res value",#N/A,FALSE,"Summaries";"use factors",#N/A,FALSE,"Cost_Alloc";"cost alloc",#N/A,FALSE,"Cost_Alloc"}</definedName>
    <definedName name="d_2_1" localSheetId="10" hidden="1">{"% burden",#N/A,FALSE,"Summaries";"res value",#N/A,FALSE,"Summaries";"use factors",#N/A,FALSE,"Cost_Alloc";"cost alloc",#N/A,FALSE,"Cost_Alloc"}</definedName>
    <definedName name="d_2_1" localSheetId="4" hidden="1">{"% burden",#N/A,FALSE,"Summaries";"res value",#N/A,FALSE,"Summaries";"use factors",#N/A,FALSE,"Cost_Alloc";"cost alloc",#N/A,FALSE,"Cost_Alloc"}</definedName>
    <definedName name="d_2_1" localSheetId="6" hidden="1">{"% burden",#N/A,FALSE,"Summaries";"res value",#N/A,FALSE,"Summaries";"use factors",#N/A,FALSE,"Cost_Alloc";"cost alloc",#N/A,FALSE,"Cost_Alloc"}</definedName>
    <definedName name="d_2_1" localSheetId="0" hidden="1">{"% burden",#N/A,FALSE,"Summaries";"res value",#N/A,FALSE,"Summaries";"use factors",#N/A,FALSE,"Cost_Alloc";"cost alloc",#N/A,FALSE,"Cost_Alloc"}</definedName>
    <definedName name="d_2_1" hidden="1">{"% burden",#N/A,FALSE,"Summaries";"res value",#N/A,FALSE,"Summaries";"use factors",#N/A,FALSE,"Cost_Alloc";"cost alloc",#N/A,FALSE,"Cost_Alloc"}</definedName>
    <definedName name="d_3" localSheetId="12" hidden="1">{"% burden",#N/A,FALSE,"Summaries";"res value",#N/A,FALSE,"Summaries";"use factors",#N/A,FALSE,"Cost_Alloc";"cost alloc",#N/A,FALSE,"Cost_Alloc"}</definedName>
    <definedName name="d_3" localSheetId="11" hidden="1">{"% burden",#N/A,FALSE,"Summaries";"res value",#N/A,FALSE,"Summaries";"use factors",#N/A,FALSE,"Cost_Alloc";"cost alloc",#N/A,FALSE,"Cost_Alloc"}</definedName>
    <definedName name="d_3" localSheetId="2" hidden="1">{"% burden",#N/A,FALSE,"Summaries";"res value",#N/A,FALSE,"Summaries";"use factors",#N/A,FALSE,"Cost_Alloc";"cost alloc",#N/A,FALSE,"Cost_Alloc"}</definedName>
    <definedName name="d_3" localSheetId="10" hidden="1">{"% burden",#N/A,FALSE,"Summaries";"res value",#N/A,FALSE,"Summaries";"use factors",#N/A,FALSE,"Cost_Alloc";"cost alloc",#N/A,FALSE,"Cost_Alloc"}</definedName>
    <definedName name="d_3" localSheetId="4" hidden="1">{"% burden",#N/A,FALSE,"Summaries";"res value",#N/A,FALSE,"Summaries";"use factors",#N/A,FALSE,"Cost_Alloc";"cost alloc",#N/A,FALSE,"Cost_Alloc"}</definedName>
    <definedName name="d_3" localSheetId="6" hidden="1">{"% burden",#N/A,FALSE,"Summaries";"res value",#N/A,FALSE,"Summaries";"use factors",#N/A,FALSE,"Cost_Alloc";"cost alloc",#N/A,FALSE,"Cost_Alloc"}</definedName>
    <definedName name="d_3" localSheetId="0" hidden="1">{"% burden",#N/A,FALSE,"Summaries";"res value",#N/A,FALSE,"Summaries";"use factors",#N/A,FALSE,"Cost_Alloc";"cost alloc",#N/A,FALSE,"Cost_Alloc"}</definedName>
    <definedName name="d_3" hidden="1">{"% burden",#N/A,FALSE,"Summaries";"res value",#N/A,FALSE,"Summaries";"use factors",#N/A,FALSE,"Cost_Alloc";"cost alloc",#N/A,FALSE,"Cost_Alloc"}</definedName>
    <definedName name="D_ALLPERIODS_KeepCell" localSheetId="12">#REF!</definedName>
    <definedName name="D_ALLPERIODS_KeepCell" localSheetId="11">#REF!</definedName>
    <definedName name="D_ALLPERIODS_KeepCell" localSheetId="2">#REF!</definedName>
    <definedName name="D_ALLPERIODS_KeepCell" localSheetId="10">#REF!</definedName>
    <definedName name="D_ALLPERIODS_KeepCell" localSheetId="4">#REF!</definedName>
    <definedName name="D_ALLPERIODS_KeepCell" localSheetId="6">#REF!</definedName>
    <definedName name="D_ALLPERIODS_KeepCell">#REF!</definedName>
    <definedName name="D_PORCFD_Abatements" localSheetId="12">#REF!</definedName>
    <definedName name="D_PORCFD_Abatements" localSheetId="11">#REF!</definedName>
    <definedName name="D_PORCFD_Abatements" localSheetId="2">#REF!</definedName>
    <definedName name="D_PORCFD_Abatements">#REF!</definedName>
    <definedName name="D_PORCFD_BaseRentalRev" localSheetId="12">#REF!</definedName>
    <definedName name="D_PORCFD_BaseRentalRev" localSheetId="11">#REF!</definedName>
    <definedName name="D_PORCFD_BaseRentalRev" localSheetId="2">#REF!</definedName>
    <definedName name="D_PORCFD_BaseRentalRev">#REF!</definedName>
    <definedName name="D_PORCFD_CollectionLoss" localSheetId="12">#REF!</definedName>
    <definedName name="D_PORCFD_CollectionLoss" localSheetId="11">#REF!</definedName>
    <definedName name="D_PORCFD_CollectionLoss">#REF!</definedName>
    <definedName name="D_PORCFD_CPIRent" localSheetId="12">#REF!</definedName>
    <definedName name="D_PORCFD_CPIRent" localSheetId="11">#REF!</definedName>
    <definedName name="D_PORCFD_CPIRent">#REF!</definedName>
    <definedName name="D_PORCFD_Data" localSheetId="12">#REF!</definedName>
    <definedName name="D_PORCFD_Data" localSheetId="11">#REF!</definedName>
    <definedName name="D_PORCFD_Data">#REF!</definedName>
    <definedName name="D_PORCFD_ExpensesNonRecov" localSheetId="12">#REF!</definedName>
    <definedName name="D_PORCFD_ExpensesNonRecov" localSheetId="11">#REF!</definedName>
    <definedName name="D_PORCFD_ExpensesNonRecov">#REF!</definedName>
    <definedName name="D_PORCFD_ExpensesRecov" localSheetId="12">#REF!</definedName>
    <definedName name="D_PORCFD_ExpensesRecov" localSheetId="11">#REF!</definedName>
    <definedName name="D_PORCFD_ExpensesRecov">#REF!</definedName>
    <definedName name="D_PORCFD_FirstDataCol" localSheetId="12">#REF!</definedName>
    <definedName name="D_PORCFD_FirstDataCol" localSheetId="11">#REF!</definedName>
    <definedName name="D_PORCFD_FirstDataCol">#REF!</definedName>
    <definedName name="D_PORCFD_FirstPeriodicDataCol" localSheetId="12">#REF!</definedName>
    <definedName name="D_PORCFD_FirstPeriodicDataCol" localSheetId="11">#REF!</definedName>
    <definedName name="D_PORCFD_FirstPeriodicDataCol">#REF!</definedName>
    <definedName name="D_PORCFD_InsertedDataRange01" localSheetId="12">#REF!</definedName>
    <definedName name="D_PORCFD_InsertedDataRange01" localSheetId="11">#REF!</definedName>
    <definedName name="D_PORCFD_InsertedDataRange01">#REF!</definedName>
    <definedName name="D_PORCFD_Keep" localSheetId="12">#REF!</definedName>
    <definedName name="D_PORCFD_Keep" localSheetId="11">#REF!</definedName>
    <definedName name="D_PORCFD_Keep">#REF!</definedName>
    <definedName name="D_PORCFD_LastDataCol" localSheetId="12">#REF!</definedName>
    <definedName name="D_PORCFD_LastDataCol" localSheetId="11">#REF!</definedName>
    <definedName name="D_PORCFD_LastDataCol">#REF!</definedName>
    <definedName name="D_PORCFD_LastPeriodicDataCol" localSheetId="12">#REF!</definedName>
    <definedName name="D_PORCFD_LastPeriodicDataCol" localSheetId="11">#REF!</definedName>
    <definedName name="D_PORCFD_LastPeriodicDataCol">#REF!</definedName>
    <definedName name="D_PORCFD_LeasingCommiss" localSheetId="12">#REF!</definedName>
    <definedName name="D_PORCFD_LeasingCommiss" localSheetId="11">#REF!</definedName>
    <definedName name="D_PORCFD_LeasingCommiss">#REF!</definedName>
    <definedName name="D_PORCFD_MiscRent" localSheetId="12">#REF!</definedName>
    <definedName name="D_PORCFD_MiscRent" localSheetId="11">#REF!</definedName>
    <definedName name="D_PORCFD_MiscRent">#REF!</definedName>
    <definedName name="D_PORCFD_OccupiedSF" localSheetId="12">#REF!</definedName>
    <definedName name="D_PORCFD_OccupiedSF" localSheetId="11">#REF!</definedName>
    <definedName name="D_PORCFD_OccupiedSF">#REF!</definedName>
    <definedName name="D_PORCFD_OtherCapEx" localSheetId="12">#REF!</definedName>
    <definedName name="D_PORCFD_OtherCapEx" localSheetId="11">#REF!</definedName>
    <definedName name="D_PORCFD_OtherCapEx">#REF!</definedName>
    <definedName name="D_PORCFD_OtherIncome" localSheetId="12">#REF!</definedName>
    <definedName name="D_PORCFD_OtherIncome" localSheetId="11">#REF!</definedName>
    <definedName name="D_PORCFD_OtherIncome">#REF!</definedName>
    <definedName name="D_PORCFD_PctRent" localSheetId="12">#REF!</definedName>
    <definedName name="D_PORCFD_PctRent" localSheetId="11">#REF!</definedName>
    <definedName name="D_PORCFD_PctRent">#REF!</definedName>
    <definedName name="D_PORCFD_PortersWage" localSheetId="12">#REF!</definedName>
    <definedName name="D_PORCFD_PortersWage" localSheetId="11">#REF!</definedName>
    <definedName name="D_PORCFD_PortersWage">#REF!</definedName>
    <definedName name="D_PORCFD_Reimbursements" localSheetId="12">#REF!</definedName>
    <definedName name="D_PORCFD_Reimbursements" localSheetId="11">#REF!</definedName>
    <definedName name="D_PORCFD_Reimbursements">#REF!</definedName>
    <definedName name="D_PORCFD_StepRent" localSheetId="12">#REF!</definedName>
    <definedName name="D_PORCFD_StepRent" localSheetId="11">#REF!</definedName>
    <definedName name="D_PORCFD_StepRent">#REF!</definedName>
    <definedName name="D_PORCFD_TenantImprov" localSheetId="12">#REF!</definedName>
    <definedName name="D_PORCFD_TenantImprov" localSheetId="11">#REF!</definedName>
    <definedName name="D_PORCFD_TenantImprov">#REF!</definedName>
    <definedName name="D_PORCFD_TotalSF" localSheetId="12">#REF!</definedName>
    <definedName name="D_PORCFD_TotalSF" localSheetId="11">#REF!</definedName>
    <definedName name="D_PORCFD_TotalSF">#REF!</definedName>
    <definedName name="D_PORCFD_Turnover" localSheetId="12">#REF!</definedName>
    <definedName name="D_PORCFD_Turnover" localSheetId="11">#REF!</definedName>
    <definedName name="D_PORCFD_Turnover">#REF!</definedName>
    <definedName name="D_PORCFD_Vacancy" localSheetId="12">#REF!</definedName>
    <definedName name="D_PORCFD_Vacancy" localSheetId="11">#REF!</definedName>
    <definedName name="D_PORCFD_Vacancy">#REF!</definedName>
    <definedName name="DA">#N/A</definedName>
    <definedName name="dafdsaf" localSheetId="12" hidden="1">{"incomemth",#N/A,TRUE,"forecast00";"incomepercentmth",#N/A,TRUE,"forecast00";"balancemth",#N/A,TRUE,"forecast00";"cashmth",#N/A,TRUE,"forecast00";"covenantmth",#N/A,TRUE,"forecast00"}</definedName>
    <definedName name="dafdsaf" localSheetId="11" hidden="1">{"incomemth",#N/A,TRUE,"forecast00";"incomepercentmth",#N/A,TRUE,"forecast00";"balancemth",#N/A,TRUE,"forecast00";"cashmth",#N/A,TRUE,"forecast00";"covenantmth",#N/A,TRUE,"forecast00"}</definedName>
    <definedName name="dafdsaf" localSheetId="2" hidden="1">{"incomemth",#N/A,TRUE,"forecast00";"incomepercentmth",#N/A,TRUE,"forecast00";"balancemth",#N/A,TRUE,"forecast00";"cashmth",#N/A,TRUE,"forecast00";"covenantmth",#N/A,TRUE,"forecast00"}</definedName>
    <definedName name="dafdsaf" localSheetId="10" hidden="1">{"incomemth",#N/A,TRUE,"forecast00";"incomepercentmth",#N/A,TRUE,"forecast00";"balancemth",#N/A,TRUE,"forecast00";"cashmth",#N/A,TRUE,"forecast00";"covenantmth",#N/A,TRUE,"forecast00"}</definedName>
    <definedName name="dafdsaf" localSheetId="4" hidden="1">{"incomemth",#N/A,TRUE,"forecast00";"incomepercentmth",#N/A,TRUE,"forecast00";"balancemth",#N/A,TRUE,"forecast00";"cashmth",#N/A,TRUE,"forecast00";"covenantmth",#N/A,TRUE,"forecast00"}</definedName>
    <definedName name="dafdsaf" localSheetId="6" hidden="1">{"incomemth",#N/A,TRUE,"forecast00";"incomepercentmth",#N/A,TRUE,"forecast00";"balancemth",#N/A,TRUE,"forecast00";"cashmth",#N/A,TRUE,"forecast00";"covenantmth",#N/A,TRUE,"forecast00"}</definedName>
    <definedName name="dafdsaf" localSheetId="0" hidden="1">{"incomemth",#N/A,TRUE,"forecast00";"incomepercentmth",#N/A,TRUE,"forecast00";"balancemth",#N/A,TRUE,"forecast00";"cashmth",#N/A,TRUE,"forecast00";"covenantmth",#N/A,TRUE,"forecast00"}</definedName>
    <definedName name="dafdsaf" hidden="1">{"incomemth",#N/A,TRUE,"forecast00";"incomepercentmth",#N/A,TRUE,"forecast00";"balancemth",#N/A,TRUE,"forecast00";"cashmth",#N/A,TRUE,"forecast00";"covenantmth",#N/A,TRUE,"forecast00"}</definedName>
    <definedName name="dafsaf1" localSheetId="12" hidden="1">{"incomemth",#N/A,TRUE,"forecast00";"incomepercentmth",#N/A,TRUE,"forecast00";"balancemth",#N/A,TRUE,"forecast00";"cashmth",#N/A,TRUE,"forecast00";"covenantmth",#N/A,TRUE,"forecast00"}</definedName>
    <definedName name="dafsaf1" localSheetId="11" hidden="1">{"incomemth",#N/A,TRUE,"forecast00";"incomepercentmth",#N/A,TRUE,"forecast00";"balancemth",#N/A,TRUE,"forecast00";"cashmth",#N/A,TRUE,"forecast00";"covenantmth",#N/A,TRUE,"forecast00"}</definedName>
    <definedName name="dafsaf1" localSheetId="2" hidden="1">{"incomemth",#N/A,TRUE,"forecast00";"incomepercentmth",#N/A,TRUE,"forecast00";"balancemth",#N/A,TRUE,"forecast00";"cashmth",#N/A,TRUE,"forecast00";"covenantmth",#N/A,TRUE,"forecast00"}</definedName>
    <definedName name="dafsaf1" localSheetId="10" hidden="1">{"incomemth",#N/A,TRUE,"forecast00";"incomepercentmth",#N/A,TRUE,"forecast00";"balancemth",#N/A,TRUE,"forecast00";"cashmth",#N/A,TRUE,"forecast00";"covenantmth",#N/A,TRUE,"forecast00"}</definedName>
    <definedName name="dafsaf1" localSheetId="4" hidden="1">{"incomemth",#N/A,TRUE,"forecast00";"incomepercentmth",#N/A,TRUE,"forecast00";"balancemth",#N/A,TRUE,"forecast00";"cashmth",#N/A,TRUE,"forecast00";"covenantmth",#N/A,TRUE,"forecast00"}</definedName>
    <definedName name="dafsaf1" localSheetId="6" hidden="1">{"incomemth",#N/A,TRUE,"forecast00";"incomepercentmth",#N/A,TRUE,"forecast00";"balancemth",#N/A,TRUE,"forecast00";"cashmth",#N/A,TRUE,"forecast00";"covenantmth",#N/A,TRUE,"forecast00"}</definedName>
    <definedName name="dafsaf1" localSheetId="0" hidden="1">{"incomemth",#N/A,TRUE,"forecast00";"incomepercentmth",#N/A,TRUE,"forecast00";"balancemth",#N/A,TRUE,"forecast00";"cashmth",#N/A,TRUE,"forecast00";"covenantmth",#N/A,TRUE,"forecast00"}</definedName>
    <definedName name="dafsaf1" hidden="1">{"incomemth",#N/A,TRUE,"forecast00";"incomepercentmth",#N/A,TRUE,"forecast00";"balancemth",#N/A,TRUE,"forecast00";"cashmth",#N/A,TRUE,"forecast00";"covenantmth",#N/A,TRUE,"forecast00"}</definedName>
    <definedName name="Data" localSheetId="2">#REF!</definedName>
    <definedName name="Data" localSheetId="0">#REF!</definedName>
    <definedName name="Data">#REF!</definedName>
    <definedName name="DATA_01" localSheetId="12">#REF!</definedName>
    <definedName name="DATA_01" localSheetId="11">#REF!</definedName>
    <definedName name="DATA_01">#REF!</definedName>
    <definedName name="DATA_02" localSheetId="12">#REF!</definedName>
    <definedName name="DATA_02" localSheetId="11">#REF!</definedName>
    <definedName name="DATA_02">#REF!</definedName>
    <definedName name="DATA_03" localSheetId="12">#REF!</definedName>
    <definedName name="DATA_03" localSheetId="11">#REF!</definedName>
    <definedName name="DATA_03">#REF!</definedName>
    <definedName name="DATA_04" localSheetId="12">#REF!</definedName>
    <definedName name="DATA_04" localSheetId="11">#REF!</definedName>
    <definedName name="DATA_04">#REF!</definedName>
    <definedName name="DATA_05" localSheetId="12">#REF!</definedName>
    <definedName name="DATA_05" localSheetId="11">#REF!</definedName>
    <definedName name="DATA_05">#REF!</definedName>
    <definedName name="data_1997E" localSheetId="12">#REF!</definedName>
    <definedName name="data_1997E" localSheetId="11">#REF!</definedName>
    <definedName name="data_1997E">#REF!</definedName>
    <definedName name="data_1997E2" localSheetId="12">#REF!</definedName>
    <definedName name="data_1997E2" localSheetId="11">#REF!</definedName>
    <definedName name="data_1997E2">#REF!</definedName>
    <definedName name="data_1999" localSheetId="12">#REF!</definedName>
    <definedName name="data_1999" localSheetId="11">#REF!</definedName>
    <definedName name="data_1999">#REF!</definedName>
    <definedName name="data_hist">#REF!</definedName>
    <definedName name="data_star" localSheetId="12">#REF!</definedName>
    <definedName name="data_star" localSheetId="11">#REF!</definedName>
    <definedName name="data_star" localSheetId="2">#REF!</definedName>
    <definedName name="data_star" localSheetId="10">#REF!</definedName>
    <definedName name="data_star" localSheetId="4">#REF!</definedName>
    <definedName name="data_star" localSheetId="6">#REF!</definedName>
    <definedName name="data_star">#REF!</definedName>
    <definedName name="DATA2">#N/A</definedName>
    <definedName name="_xlnm.Database" localSheetId="12">#REF!</definedName>
    <definedName name="_xlnm.Database" localSheetId="11">#REF!</definedName>
    <definedName name="_xlnm.Database" localSheetId="2">#REF!</definedName>
    <definedName name="_xlnm.Database" localSheetId="10">#REF!</definedName>
    <definedName name="_xlnm.Database" localSheetId="4">#REF!</definedName>
    <definedName name="_xlnm.Database" localSheetId="0">#REF!</definedName>
    <definedName name="_xlnm.Database">#REF!</definedName>
    <definedName name="date_printed">#REF!</definedName>
    <definedName name="date_revised">#REF!</definedName>
    <definedName name="DBNAME1" localSheetId="12">#REF!</definedName>
    <definedName name="DBNAME1" localSheetId="11">#REF!</definedName>
    <definedName name="DBNAME1" localSheetId="2">#REF!</definedName>
    <definedName name="DBNAME1" localSheetId="10">#REF!</definedName>
    <definedName name="DBNAME1" localSheetId="4">#REF!</definedName>
    <definedName name="DBNAME1" localSheetId="6">#REF!</definedName>
    <definedName name="DBNAME1">#REF!</definedName>
    <definedName name="DBNAME2" localSheetId="12">#REF!</definedName>
    <definedName name="DBNAME2" localSheetId="11">#REF!</definedName>
    <definedName name="DBNAME2" localSheetId="2">#REF!</definedName>
    <definedName name="DBNAME2">#REF!</definedName>
    <definedName name="DBUSERNAME1" localSheetId="12">#REF!</definedName>
    <definedName name="DBUSERNAME1" localSheetId="11">#REF!</definedName>
    <definedName name="DBUSERNAME1" localSheetId="2">#REF!</definedName>
    <definedName name="DBUSERNAME1">#REF!</definedName>
    <definedName name="DBUSERNAME2" localSheetId="12">#REF!</definedName>
    <definedName name="DBUSERNAME2" localSheetId="11">#REF!</definedName>
    <definedName name="DBUSERNAME2">#REF!</definedName>
    <definedName name="dc" hidden="1">#REF!</definedName>
    <definedName name="dd" localSheetId="12" hidden="1">{#N/A,#N/A,FALSE}</definedName>
    <definedName name="dd" localSheetId="11" hidden="1">{#N/A,#N/A,FALSE}</definedName>
    <definedName name="dd" localSheetId="2" hidden="1">{#N/A,#N/A,FALSE}</definedName>
    <definedName name="dd" localSheetId="10" hidden="1">{#N/A,#N/A,FALSE}</definedName>
    <definedName name="dd" localSheetId="4" hidden="1">{#N/A,#N/A,FALSE}</definedName>
    <definedName name="dd" localSheetId="6" hidden="1">{#N/A,#N/A,FALSE}</definedName>
    <definedName name="dd" localSheetId="0" hidden="1">{"paper_est",#N/A,FALSE,"Summary";"land_use",#N/A,FALSE,"Summary";"age_res_sum",#N/A,FALSE,"Summary";"non_age_res_sum",#N/A,FALSE,"Summary";"age_res_detail",#N/A,FALSE,"Summary";"non_age_res_detail",#N/A,FALSE,"Summary";"cost_sum",#N/A,FALSE,"Summary"}</definedName>
    <definedName name="dd" hidden="1">{#N/A,#N/A,FALSE}</definedName>
    <definedName name="dd_1" localSheetId="12" hidden="1">{"paper_est",#N/A,FALSE,"Summary";"land_use",#N/A,FALSE,"Summary";"age_res_sum",#N/A,FALSE,"Summary";"non_age_res_sum",#N/A,FALSE,"Summary";"age_res_detail",#N/A,FALSE,"Summary";"non_age_res_detail",#N/A,FALSE,"Summary";"cost_sum",#N/A,FALSE,"Summary"}</definedName>
    <definedName name="dd_1" localSheetId="11" hidden="1">{"paper_est",#N/A,FALSE,"Summary";"land_use",#N/A,FALSE,"Summary";"age_res_sum",#N/A,FALSE,"Summary";"non_age_res_sum",#N/A,FALSE,"Summary";"age_res_detail",#N/A,FALSE,"Summary";"non_age_res_detail",#N/A,FALSE,"Summary";"cost_sum",#N/A,FALSE,"Summary"}</definedName>
    <definedName name="dd_1" localSheetId="2" hidden="1">{"paper_est",#N/A,FALSE,"Summary";"land_use",#N/A,FALSE,"Summary";"age_res_sum",#N/A,FALSE,"Summary";"non_age_res_sum",#N/A,FALSE,"Summary";"age_res_detail",#N/A,FALSE,"Summary";"non_age_res_detail",#N/A,FALSE,"Summary";"cost_sum",#N/A,FALSE,"Summary"}</definedName>
    <definedName name="dd_1" localSheetId="10" hidden="1">{"paper_est",#N/A,FALSE,"Summary";"land_use",#N/A,FALSE,"Summary";"age_res_sum",#N/A,FALSE,"Summary";"non_age_res_sum",#N/A,FALSE,"Summary";"age_res_detail",#N/A,FALSE,"Summary";"non_age_res_detail",#N/A,FALSE,"Summary";"cost_sum",#N/A,FALSE,"Summary"}</definedName>
    <definedName name="dd_1" localSheetId="4" hidden="1">{"paper_est",#N/A,FALSE,"Summary";"land_use",#N/A,FALSE,"Summary";"age_res_sum",#N/A,FALSE,"Summary";"non_age_res_sum",#N/A,FALSE,"Summary";"age_res_detail",#N/A,FALSE,"Summary";"non_age_res_detail",#N/A,FALSE,"Summary";"cost_sum",#N/A,FALSE,"Summary"}</definedName>
    <definedName name="dd_1" localSheetId="6" hidden="1">{"paper_est",#N/A,FALSE,"Summary";"land_use",#N/A,FALSE,"Summary";"age_res_sum",#N/A,FALSE,"Summary";"non_age_res_sum",#N/A,FALSE,"Summary";"age_res_detail",#N/A,FALSE,"Summary";"non_age_res_detail",#N/A,FALSE,"Summary";"cost_sum",#N/A,FALSE,"Summary"}</definedName>
    <definedName name="dd_1" localSheetId="0" hidden="1">{"paper_est",#N/A,FALSE,"Summary";"land_use",#N/A,FALSE,"Summary";"age_res_sum",#N/A,FALSE,"Summary";"non_age_res_sum",#N/A,FALSE,"Summary";"age_res_detail",#N/A,FALSE,"Summary";"non_age_res_detail",#N/A,FALSE,"Summary";"cost_sum",#N/A,FALSE,"Summary"}</definedName>
    <definedName name="dd_1" hidden="1">{"paper_est",#N/A,FALSE,"Summary";"land_use",#N/A,FALSE,"Summary";"age_res_sum",#N/A,FALSE,"Summary";"non_age_res_sum",#N/A,FALSE,"Summary";"age_res_detail",#N/A,FALSE,"Summary";"non_age_res_detail",#N/A,FALSE,"Summary";"cost_sum",#N/A,FALSE,"Summary"}</definedName>
    <definedName name="dd_1_1" localSheetId="12" hidden="1">{"paper_est",#N/A,FALSE,"Summary";"land_use",#N/A,FALSE,"Summary";"age_res_sum",#N/A,FALSE,"Summary";"non_age_res_sum",#N/A,FALSE,"Summary";"age_res_detail",#N/A,FALSE,"Summary";"non_age_res_detail",#N/A,FALSE,"Summary";"cost_sum",#N/A,FALSE,"Summary"}</definedName>
    <definedName name="dd_1_1" localSheetId="11" hidden="1">{"paper_est",#N/A,FALSE,"Summary";"land_use",#N/A,FALSE,"Summary";"age_res_sum",#N/A,FALSE,"Summary";"non_age_res_sum",#N/A,FALSE,"Summary";"age_res_detail",#N/A,FALSE,"Summary";"non_age_res_detail",#N/A,FALSE,"Summary";"cost_sum",#N/A,FALSE,"Summary"}</definedName>
    <definedName name="dd_1_1" localSheetId="2" hidden="1">{"paper_est",#N/A,FALSE,"Summary";"land_use",#N/A,FALSE,"Summary";"age_res_sum",#N/A,FALSE,"Summary";"non_age_res_sum",#N/A,FALSE,"Summary";"age_res_detail",#N/A,FALSE,"Summary";"non_age_res_detail",#N/A,FALSE,"Summary";"cost_sum",#N/A,FALSE,"Summary"}</definedName>
    <definedName name="dd_1_1" localSheetId="10" hidden="1">{"paper_est",#N/A,FALSE,"Summary";"land_use",#N/A,FALSE,"Summary";"age_res_sum",#N/A,FALSE,"Summary";"non_age_res_sum",#N/A,FALSE,"Summary";"age_res_detail",#N/A,FALSE,"Summary";"non_age_res_detail",#N/A,FALSE,"Summary";"cost_sum",#N/A,FALSE,"Summary"}</definedName>
    <definedName name="dd_1_1" localSheetId="4" hidden="1">{"paper_est",#N/A,FALSE,"Summary";"land_use",#N/A,FALSE,"Summary";"age_res_sum",#N/A,FALSE,"Summary";"non_age_res_sum",#N/A,FALSE,"Summary";"age_res_detail",#N/A,FALSE,"Summary";"non_age_res_detail",#N/A,FALSE,"Summary";"cost_sum",#N/A,FALSE,"Summary"}</definedName>
    <definedName name="dd_1_1" localSheetId="6" hidden="1">{"paper_est",#N/A,FALSE,"Summary";"land_use",#N/A,FALSE,"Summary";"age_res_sum",#N/A,FALSE,"Summary";"non_age_res_sum",#N/A,FALSE,"Summary";"age_res_detail",#N/A,FALSE,"Summary";"non_age_res_detail",#N/A,FALSE,"Summary";"cost_sum",#N/A,FALSE,"Summary"}</definedName>
    <definedName name="dd_1_1" localSheetId="0" hidden="1">{"paper_est",#N/A,FALSE,"Summary";"land_use",#N/A,FALSE,"Summary";"age_res_sum",#N/A,FALSE,"Summary";"non_age_res_sum",#N/A,FALSE,"Summary";"age_res_detail",#N/A,FALSE,"Summary";"non_age_res_detail",#N/A,FALSE,"Summary";"cost_sum",#N/A,FALSE,"Summary"}</definedName>
    <definedName name="dd_1_1" hidden="1">{"paper_est",#N/A,FALSE,"Summary";"land_use",#N/A,FALSE,"Summary";"age_res_sum",#N/A,FALSE,"Summary";"non_age_res_sum",#N/A,FALSE,"Summary";"age_res_detail",#N/A,FALSE,"Summary";"non_age_res_detail",#N/A,FALSE,"Summary";"cost_sum",#N/A,FALSE,"Summary"}</definedName>
    <definedName name="dd_1_2" localSheetId="12" hidden="1">{"paper_est",#N/A,FALSE,"Summary";"land_use",#N/A,FALSE,"Summary";"age_res_sum",#N/A,FALSE,"Summary";"non_age_res_sum",#N/A,FALSE,"Summary";"age_res_detail",#N/A,FALSE,"Summary";"non_age_res_detail",#N/A,FALSE,"Summary";"cost_sum",#N/A,FALSE,"Summary"}</definedName>
    <definedName name="dd_1_2" localSheetId="11" hidden="1">{"paper_est",#N/A,FALSE,"Summary";"land_use",#N/A,FALSE,"Summary";"age_res_sum",#N/A,FALSE,"Summary";"non_age_res_sum",#N/A,FALSE,"Summary";"age_res_detail",#N/A,FALSE,"Summary";"non_age_res_detail",#N/A,FALSE,"Summary";"cost_sum",#N/A,FALSE,"Summary"}</definedName>
    <definedName name="dd_1_2" localSheetId="2" hidden="1">{"paper_est",#N/A,FALSE,"Summary";"land_use",#N/A,FALSE,"Summary";"age_res_sum",#N/A,FALSE,"Summary";"non_age_res_sum",#N/A,FALSE,"Summary";"age_res_detail",#N/A,FALSE,"Summary";"non_age_res_detail",#N/A,FALSE,"Summary";"cost_sum",#N/A,FALSE,"Summary"}</definedName>
    <definedName name="dd_1_2" localSheetId="10" hidden="1">{"paper_est",#N/A,FALSE,"Summary";"land_use",#N/A,FALSE,"Summary";"age_res_sum",#N/A,FALSE,"Summary";"non_age_res_sum",#N/A,FALSE,"Summary";"age_res_detail",#N/A,FALSE,"Summary";"non_age_res_detail",#N/A,FALSE,"Summary";"cost_sum",#N/A,FALSE,"Summary"}</definedName>
    <definedName name="dd_1_2" localSheetId="4" hidden="1">{"paper_est",#N/A,FALSE,"Summary";"land_use",#N/A,FALSE,"Summary";"age_res_sum",#N/A,FALSE,"Summary";"non_age_res_sum",#N/A,FALSE,"Summary";"age_res_detail",#N/A,FALSE,"Summary";"non_age_res_detail",#N/A,FALSE,"Summary";"cost_sum",#N/A,FALSE,"Summary"}</definedName>
    <definedName name="dd_1_2" localSheetId="6" hidden="1">{"paper_est",#N/A,FALSE,"Summary";"land_use",#N/A,FALSE,"Summary";"age_res_sum",#N/A,FALSE,"Summary";"non_age_res_sum",#N/A,FALSE,"Summary";"age_res_detail",#N/A,FALSE,"Summary";"non_age_res_detail",#N/A,FALSE,"Summary";"cost_sum",#N/A,FALSE,"Summary"}</definedName>
    <definedName name="dd_1_2" localSheetId="0" hidden="1">{"paper_est",#N/A,FALSE,"Summary";"land_use",#N/A,FALSE,"Summary";"age_res_sum",#N/A,FALSE,"Summary";"non_age_res_sum",#N/A,FALSE,"Summary";"age_res_detail",#N/A,FALSE,"Summary";"non_age_res_detail",#N/A,FALSE,"Summary";"cost_sum",#N/A,FALSE,"Summary"}</definedName>
    <definedName name="dd_1_2" hidden="1">{"paper_est",#N/A,FALSE,"Summary";"land_use",#N/A,FALSE,"Summary";"age_res_sum",#N/A,FALSE,"Summary";"non_age_res_sum",#N/A,FALSE,"Summary";"age_res_detail",#N/A,FALSE,"Summary";"non_age_res_detail",#N/A,FALSE,"Summary";"cost_sum",#N/A,FALSE,"Summary"}</definedName>
    <definedName name="dd_2" localSheetId="12" hidden="1">{"paper_est",#N/A,FALSE,"Summary";"land_use",#N/A,FALSE,"Summary";"age_res_sum",#N/A,FALSE,"Summary";"non_age_res_sum",#N/A,FALSE,"Summary";"age_res_detail",#N/A,FALSE,"Summary";"non_age_res_detail",#N/A,FALSE,"Summary";"cost_sum",#N/A,FALSE,"Summary"}</definedName>
    <definedName name="dd_2" localSheetId="11" hidden="1">{"paper_est",#N/A,FALSE,"Summary";"land_use",#N/A,FALSE,"Summary";"age_res_sum",#N/A,FALSE,"Summary";"non_age_res_sum",#N/A,FALSE,"Summary";"age_res_detail",#N/A,FALSE,"Summary";"non_age_res_detail",#N/A,FALSE,"Summary";"cost_sum",#N/A,FALSE,"Summary"}</definedName>
    <definedName name="dd_2" localSheetId="2" hidden="1">{"paper_est",#N/A,FALSE,"Summary";"land_use",#N/A,FALSE,"Summary";"age_res_sum",#N/A,FALSE,"Summary";"non_age_res_sum",#N/A,FALSE,"Summary";"age_res_detail",#N/A,FALSE,"Summary";"non_age_res_detail",#N/A,FALSE,"Summary";"cost_sum",#N/A,FALSE,"Summary"}</definedName>
    <definedName name="dd_2" localSheetId="10" hidden="1">{"paper_est",#N/A,FALSE,"Summary";"land_use",#N/A,FALSE,"Summary";"age_res_sum",#N/A,FALSE,"Summary";"non_age_res_sum",#N/A,FALSE,"Summary";"age_res_detail",#N/A,FALSE,"Summary";"non_age_res_detail",#N/A,FALSE,"Summary";"cost_sum",#N/A,FALSE,"Summary"}</definedName>
    <definedName name="dd_2" localSheetId="4" hidden="1">{"paper_est",#N/A,FALSE,"Summary";"land_use",#N/A,FALSE,"Summary";"age_res_sum",#N/A,FALSE,"Summary";"non_age_res_sum",#N/A,FALSE,"Summary";"age_res_detail",#N/A,FALSE,"Summary";"non_age_res_detail",#N/A,FALSE,"Summary";"cost_sum",#N/A,FALSE,"Summary"}</definedName>
    <definedName name="dd_2" localSheetId="6" hidden="1">{"paper_est",#N/A,FALSE,"Summary";"land_use",#N/A,FALSE,"Summary";"age_res_sum",#N/A,FALSE,"Summary";"non_age_res_sum",#N/A,FALSE,"Summary";"age_res_detail",#N/A,FALSE,"Summary";"non_age_res_detail",#N/A,FALSE,"Summary";"cost_sum",#N/A,FALSE,"Summary"}</definedName>
    <definedName name="dd_2" localSheetId="0" hidden="1">{"paper_est",#N/A,FALSE,"Summary";"land_use",#N/A,FALSE,"Summary";"age_res_sum",#N/A,FALSE,"Summary";"non_age_res_sum",#N/A,FALSE,"Summary";"age_res_detail",#N/A,FALSE,"Summary";"non_age_res_detail",#N/A,FALSE,"Summary";"cost_sum",#N/A,FALSE,"Summary"}</definedName>
    <definedName name="dd_2" hidden="1">{"paper_est",#N/A,FALSE,"Summary";"land_use",#N/A,FALSE,"Summary";"age_res_sum",#N/A,FALSE,"Summary";"non_age_res_sum",#N/A,FALSE,"Summary";"age_res_detail",#N/A,FALSE,"Summary";"non_age_res_detail",#N/A,FALSE,"Summary";"cost_sum",#N/A,FALSE,"Summary"}</definedName>
    <definedName name="dd_2_1" localSheetId="12" hidden="1">{"paper_est",#N/A,FALSE,"Summary";"land_use",#N/A,FALSE,"Summary";"age_res_sum",#N/A,FALSE,"Summary";"non_age_res_sum",#N/A,FALSE,"Summary";"age_res_detail",#N/A,FALSE,"Summary";"non_age_res_detail",#N/A,FALSE,"Summary";"cost_sum",#N/A,FALSE,"Summary"}</definedName>
    <definedName name="dd_2_1" localSheetId="11" hidden="1">{"paper_est",#N/A,FALSE,"Summary";"land_use",#N/A,FALSE,"Summary";"age_res_sum",#N/A,FALSE,"Summary";"non_age_res_sum",#N/A,FALSE,"Summary";"age_res_detail",#N/A,FALSE,"Summary";"non_age_res_detail",#N/A,FALSE,"Summary";"cost_sum",#N/A,FALSE,"Summary"}</definedName>
    <definedName name="dd_2_1" localSheetId="2" hidden="1">{"paper_est",#N/A,FALSE,"Summary";"land_use",#N/A,FALSE,"Summary";"age_res_sum",#N/A,FALSE,"Summary";"non_age_res_sum",#N/A,FALSE,"Summary";"age_res_detail",#N/A,FALSE,"Summary";"non_age_res_detail",#N/A,FALSE,"Summary";"cost_sum",#N/A,FALSE,"Summary"}</definedName>
    <definedName name="dd_2_1" localSheetId="10" hidden="1">{"paper_est",#N/A,FALSE,"Summary";"land_use",#N/A,FALSE,"Summary";"age_res_sum",#N/A,FALSE,"Summary";"non_age_res_sum",#N/A,FALSE,"Summary";"age_res_detail",#N/A,FALSE,"Summary";"non_age_res_detail",#N/A,FALSE,"Summary";"cost_sum",#N/A,FALSE,"Summary"}</definedName>
    <definedName name="dd_2_1" localSheetId="4" hidden="1">{"paper_est",#N/A,FALSE,"Summary";"land_use",#N/A,FALSE,"Summary";"age_res_sum",#N/A,FALSE,"Summary";"non_age_res_sum",#N/A,FALSE,"Summary";"age_res_detail",#N/A,FALSE,"Summary";"non_age_res_detail",#N/A,FALSE,"Summary";"cost_sum",#N/A,FALSE,"Summary"}</definedName>
    <definedName name="dd_2_1" localSheetId="6" hidden="1">{"paper_est",#N/A,FALSE,"Summary";"land_use",#N/A,FALSE,"Summary";"age_res_sum",#N/A,FALSE,"Summary";"non_age_res_sum",#N/A,FALSE,"Summary";"age_res_detail",#N/A,FALSE,"Summary";"non_age_res_detail",#N/A,FALSE,"Summary";"cost_sum",#N/A,FALSE,"Summary"}</definedName>
    <definedName name="dd_2_1" localSheetId="0" hidden="1">{"paper_est",#N/A,FALSE,"Summary";"land_use",#N/A,FALSE,"Summary";"age_res_sum",#N/A,FALSE,"Summary";"non_age_res_sum",#N/A,FALSE,"Summary";"age_res_detail",#N/A,FALSE,"Summary";"non_age_res_detail",#N/A,FALSE,"Summary";"cost_sum",#N/A,FALSE,"Summary"}</definedName>
    <definedName name="dd_2_1" hidden="1">{"paper_est",#N/A,FALSE,"Summary";"land_use",#N/A,FALSE,"Summary";"age_res_sum",#N/A,FALSE,"Summary";"non_age_res_sum",#N/A,FALSE,"Summary";"age_res_detail",#N/A,FALSE,"Summary";"non_age_res_detail",#N/A,FALSE,"Summary";"cost_sum",#N/A,FALSE,"Summary"}</definedName>
    <definedName name="dd_3" localSheetId="12" hidden="1">{"paper_est",#N/A,FALSE,"Summary";"land_use",#N/A,FALSE,"Summary";"age_res_sum",#N/A,FALSE,"Summary";"non_age_res_sum",#N/A,FALSE,"Summary";"age_res_detail",#N/A,FALSE,"Summary";"non_age_res_detail",#N/A,FALSE,"Summary";"cost_sum",#N/A,FALSE,"Summary"}</definedName>
    <definedName name="dd_3" localSheetId="11" hidden="1">{"paper_est",#N/A,FALSE,"Summary";"land_use",#N/A,FALSE,"Summary";"age_res_sum",#N/A,FALSE,"Summary";"non_age_res_sum",#N/A,FALSE,"Summary";"age_res_detail",#N/A,FALSE,"Summary";"non_age_res_detail",#N/A,FALSE,"Summary";"cost_sum",#N/A,FALSE,"Summary"}</definedName>
    <definedName name="dd_3" localSheetId="2" hidden="1">{"paper_est",#N/A,FALSE,"Summary";"land_use",#N/A,FALSE,"Summary";"age_res_sum",#N/A,FALSE,"Summary";"non_age_res_sum",#N/A,FALSE,"Summary";"age_res_detail",#N/A,FALSE,"Summary";"non_age_res_detail",#N/A,FALSE,"Summary";"cost_sum",#N/A,FALSE,"Summary"}</definedName>
    <definedName name="dd_3" localSheetId="10" hidden="1">{"paper_est",#N/A,FALSE,"Summary";"land_use",#N/A,FALSE,"Summary";"age_res_sum",#N/A,FALSE,"Summary";"non_age_res_sum",#N/A,FALSE,"Summary";"age_res_detail",#N/A,FALSE,"Summary";"non_age_res_detail",#N/A,FALSE,"Summary";"cost_sum",#N/A,FALSE,"Summary"}</definedName>
    <definedName name="dd_3" localSheetId="4" hidden="1">{"paper_est",#N/A,FALSE,"Summary";"land_use",#N/A,FALSE,"Summary";"age_res_sum",#N/A,FALSE,"Summary";"non_age_res_sum",#N/A,FALSE,"Summary";"age_res_detail",#N/A,FALSE,"Summary";"non_age_res_detail",#N/A,FALSE,"Summary";"cost_sum",#N/A,FALSE,"Summary"}</definedName>
    <definedName name="dd_3" localSheetId="6" hidden="1">{"paper_est",#N/A,FALSE,"Summary";"land_use",#N/A,FALSE,"Summary";"age_res_sum",#N/A,FALSE,"Summary";"non_age_res_sum",#N/A,FALSE,"Summary";"age_res_detail",#N/A,FALSE,"Summary";"non_age_res_detail",#N/A,FALSE,"Summary";"cost_sum",#N/A,FALSE,"Summary"}</definedName>
    <definedName name="dd_3" localSheetId="0" hidden="1">{"paper_est",#N/A,FALSE,"Summary";"land_use",#N/A,FALSE,"Summary";"age_res_sum",#N/A,FALSE,"Summary";"non_age_res_sum",#N/A,FALSE,"Summary";"age_res_detail",#N/A,FALSE,"Summary";"non_age_res_detail",#N/A,FALSE,"Summary";"cost_sum",#N/A,FALSE,"Summary"}</definedName>
    <definedName name="dd_3" hidden="1">{"paper_est",#N/A,FALSE,"Summary";"land_use",#N/A,FALSE,"Summary";"age_res_sum",#N/A,FALSE,"Summary";"non_age_res_sum",#N/A,FALSE,"Summary";"age_res_detail",#N/A,FALSE,"Summary";"non_age_res_detail",#N/A,FALSE,"Summary";"cost_sum",#N/A,FALSE,"Summary"}</definedName>
    <definedName name="dda" localSheetId="12" hidden="1">{#N/A,#N/A,FALSE}</definedName>
    <definedName name="dda" localSheetId="11" hidden="1">{#N/A,#N/A,FALSE}</definedName>
    <definedName name="dda" localSheetId="2" hidden="1">{#N/A,#N/A,FALSE}</definedName>
    <definedName name="dda" localSheetId="10" hidden="1">{#N/A,#N/A,FALSE}</definedName>
    <definedName name="dda" localSheetId="4" hidden="1">{#N/A,#N/A,FALSE}</definedName>
    <definedName name="dda" localSheetId="6" hidden="1">{#N/A,#N/A,FALSE}</definedName>
    <definedName name="dda" localSheetId="0" hidden="1">#REF!</definedName>
    <definedName name="dda" hidden="1">{#N/A,#N/A,FALSE}</definedName>
    <definedName name="ddd" localSheetId="12" hidden="1">{#N/A,#N/A,FALSE,"BS";#N/A,#N/A,FALSE,"IS";#N/A,#N/A,FALSE,"CF";#N/A,#N/A,FALSE,"EXP";#N/A,#N/A,FALSE,"FURN";#N/A,#N/A,FALSE,"MANNOI"}</definedName>
    <definedName name="ddd" localSheetId="11" hidden="1">{#N/A,#N/A,FALSE,"BS";#N/A,#N/A,FALSE,"IS";#N/A,#N/A,FALSE,"CF";#N/A,#N/A,FALSE,"EXP";#N/A,#N/A,FALSE,"FURN";#N/A,#N/A,FALSE,"MANNOI"}</definedName>
    <definedName name="ddd" localSheetId="2" hidden="1">{#N/A,#N/A,FALSE,"BS";#N/A,#N/A,FALSE,"IS";#N/A,#N/A,FALSE,"CF";#N/A,#N/A,FALSE,"EXP";#N/A,#N/A,FALSE,"FURN";#N/A,#N/A,FALSE,"MANNOI"}</definedName>
    <definedName name="ddd" localSheetId="10" hidden="1">{#N/A,#N/A,FALSE,"BS";#N/A,#N/A,FALSE,"IS";#N/A,#N/A,FALSE,"CF";#N/A,#N/A,FALSE,"EXP";#N/A,#N/A,FALSE,"FURN";#N/A,#N/A,FALSE,"MANNOI"}</definedName>
    <definedName name="ddd" localSheetId="4" hidden="1">{#N/A,#N/A,FALSE,"BS";#N/A,#N/A,FALSE,"IS";#N/A,#N/A,FALSE,"CF";#N/A,#N/A,FALSE,"EXP";#N/A,#N/A,FALSE,"FURN";#N/A,#N/A,FALSE,"MANNOI"}</definedName>
    <definedName name="ddd" localSheetId="6" hidden="1">{#N/A,#N/A,FALSE,"BS";#N/A,#N/A,FALSE,"IS";#N/A,#N/A,FALSE,"CF";#N/A,#N/A,FALSE,"EXP";#N/A,#N/A,FALSE,"FURN";#N/A,#N/A,FALSE,"MANNOI"}</definedName>
    <definedName name="ddd" localSheetId="0" hidden="1">{#N/A,#N/A,FALSE,"BS";#N/A,#N/A,FALSE,"IS";#N/A,#N/A,FALSE,"CF";#N/A,#N/A,FALSE,"EXP";#N/A,#N/A,FALSE,"FURN";#N/A,#N/A,FALSE,"MANNOI"}</definedName>
    <definedName name="ddd" hidden="1">{#N/A,#N/A,FALSE,"BS";#N/A,#N/A,FALSE,"IS";#N/A,#N/A,FALSE,"CF";#N/A,#N/A,FALSE,"EXP";#N/A,#N/A,FALSE,"FURN";#N/A,#N/A,FALSE,"MANNOI"}</definedName>
    <definedName name="dddd" localSheetId="2" hidden="1">#REF!</definedName>
    <definedName name="dddd" localSheetId="0" hidden="1">#REF!</definedName>
    <definedName name="dddd" hidden="1">#REF!</definedName>
    <definedName name="dddddd" localSheetId="12" hidden="1">{#N/A,#N/A,FALSE,"CAPREIT"}</definedName>
    <definedName name="dddddd" localSheetId="11" hidden="1">{#N/A,#N/A,FALSE,"CAPREIT"}</definedName>
    <definedName name="dddddd" localSheetId="2" hidden="1">{#N/A,#N/A,FALSE,"CAPREIT"}</definedName>
    <definedName name="dddddd" localSheetId="10" hidden="1">{#N/A,#N/A,FALSE,"CAPREIT"}</definedName>
    <definedName name="dddddd" localSheetId="4" hidden="1">{#N/A,#N/A,FALSE,"CAPREIT"}</definedName>
    <definedName name="dddddd" localSheetId="6" hidden="1">{#N/A,#N/A,FALSE,"CAPREIT"}</definedName>
    <definedName name="dddddd" localSheetId="0" hidden="1">{#N/A,#N/A,FALSE,"CAPREIT"}</definedName>
    <definedName name="dddddd" hidden="1">{#N/A,#N/A,FALSE,"CAPREIT"}</definedName>
    <definedName name="dddddd2" localSheetId="12" hidden="1">{#N/A,#N/A,FALSE,"CAPREIT"}</definedName>
    <definedName name="dddddd2" localSheetId="11" hidden="1">{#N/A,#N/A,FALSE,"CAPREIT"}</definedName>
    <definedName name="dddddd2" localSheetId="2" hidden="1">{#N/A,#N/A,FALSE,"CAPREIT"}</definedName>
    <definedName name="dddddd2" localSheetId="10" hidden="1">{#N/A,#N/A,FALSE,"CAPREIT"}</definedName>
    <definedName name="dddddd2" localSheetId="4" hidden="1">{#N/A,#N/A,FALSE,"CAPREIT"}</definedName>
    <definedName name="dddddd2" localSheetId="6" hidden="1">{#N/A,#N/A,FALSE,"CAPREIT"}</definedName>
    <definedName name="dddddd2" localSheetId="0" hidden="1">{#N/A,#N/A,FALSE,"CAPREIT"}</definedName>
    <definedName name="dddddd2" hidden="1">{#N/A,#N/A,FALSE,"CAPREIT"}</definedName>
    <definedName name="ddddddd" localSheetId="12" hidden="1">{#N/A,#N/A,FALSE,"CAPREIT"}</definedName>
    <definedName name="ddddddd" localSheetId="11" hidden="1">{#N/A,#N/A,FALSE,"CAPREIT"}</definedName>
    <definedName name="ddddddd" localSheetId="2" hidden="1">{#N/A,#N/A,FALSE,"CAPREIT"}</definedName>
    <definedName name="ddddddd" localSheetId="10" hidden="1">{#N/A,#N/A,FALSE,"CAPREIT"}</definedName>
    <definedName name="ddddddd" localSheetId="4" hidden="1">{#N/A,#N/A,FALSE,"CAPREIT"}</definedName>
    <definedName name="ddddddd" localSheetId="6" hidden="1">{#N/A,#N/A,FALSE,"CAPREIT"}</definedName>
    <definedName name="ddddddd" localSheetId="0" hidden="1">{#N/A,#N/A,FALSE,"CAPREIT"}</definedName>
    <definedName name="ddddddd" hidden="1">{#N/A,#N/A,FALSE,"CAPREIT"}</definedName>
    <definedName name="ddddddd2" localSheetId="12" hidden="1">{#N/A,#N/A,FALSE,"CAPREIT"}</definedName>
    <definedName name="ddddddd2" localSheetId="11" hidden="1">{#N/A,#N/A,FALSE,"CAPREIT"}</definedName>
    <definedName name="ddddddd2" localSheetId="2" hidden="1">{#N/A,#N/A,FALSE,"CAPREIT"}</definedName>
    <definedName name="ddddddd2" localSheetId="10" hidden="1">{#N/A,#N/A,FALSE,"CAPREIT"}</definedName>
    <definedName name="ddddddd2" localSheetId="4" hidden="1">{#N/A,#N/A,FALSE,"CAPREIT"}</definedName>
    <definedName name="ddddddd2" localSheetId="6" hidden="1">{#N/A,#N/A,FALSE,"CAPREIT"}</definedName>
    <definedName name="ddddddd2" localSheetId="0" hidden="1">{#N/A,#N/A,FALSE,"CAPREIT"}</definedName>
    <definedName name="ddddddd2" hidden="1">{#N/A,#N/A,FALSE,"CAPREIT"}</definedName>
    <definedName name="DEBT" localSheetId="12">#REF!</definedName>
    <definedName name="DEBT" localSheetId="11">#REF!</definedName>
    <definedName name="DEBT" localSheetId="2">#REF!</definedName>
    <definedName name="DEBT" localSheetId="10">#REF!</definedName>
    <definedName name="DEBT" localSheetId="4">#REF!</definedName>
    <definedName name="DEBT" localSheetId="6">#REF!</definedName>
    <definedName name="DEBT">#REF!</definedName>
    <definedName name="Debt_Calc1_Amort" hidden="1">#REF!</definedName>
    <definedName name="Debt_Calc1_CapExEnd" hidden="1">#REF!</definedName>
    <definedName name="Debt_Calc1_Draw" hidden="1">#REF!</definedName>
    <definedName name="Debt_Calc1_End" hidden="1">#REF!</definedName>
    <definedName name="Debt_Calc1_InitialBalance" hidden="1">#REF!</definedName>
    <definedName name="Debt_Calc1_IO" hidden="1">#REF!</definedName>
    <definedName name="Debt_Calc1_IsPrepaid" hidden="1">#REF!</definedName>
    <definedName name="Debt_Calc1_IsRefied" hidden="1">#REF!</definedName>
    <definedName name="Debt_Calc1_Maturity" hidden="1">#REF!</definedName>
    <definedName name="Debt_Calc1_Start" hidden="1">#REF!</definedName>
    <definedName name="Debt_Calc1_Term" hidden="1">#REF!</definedName>
    <definedName name="Debt_Calc1_Year" hidden="1">#REF!</definedName>
    <definedName name="Debt_Calc2_Amort" hidden="1">#REF!</definedName>
    <definedName name="Debt_Calc2_CapExEnd" hidden="1">#REF!</definedName>
    <definedName name="Debt_Calc2_Draw" hidden="1">#REF!</definedName>
    <definedName name="Debt_Calc2_End" hidden="1">#REF!</definedName>
    <definedName name="Debt_Calc2_InitialBalance" hidden="1">#REF!</definedName>
    <definedName name="Debt_Calc2_IO" hidden="1">#REF!</definedName>
    <definedName name="Debt_Calc2_IsPrepaid" hidden="1">#REF!</definedName>
    <definedName name="Debt_Calc2_IsRefied" hidden="1">#REF!</definedName>
    <definedName name="Debt_Calc2_Maturity" hidden="1">#REF!</definedName>
    <definedName name="Debt_Calc2_Start" hidden="1">#REF!</definedName>
    <definedName name="Debt_Calc2_Term" hidden="1">#REF!</definedName>
    <definedName name="Debt_Calc2_Year" hidden="1">#REF!</definedName>
    <definedName name="Debt_Calc3_Amort" hidden="1">#REF!</definedName>
    <definedName name="Debt_Calc3_CapExEnd" hidden="1">#REF!</definedName>
    <definedName name="Debt_Calc3_Draw" hidden="1">#REF!</definedName>
    <definedName name="Debt_Calc3_End" hidden="1">#REF!</definedName>
    <definedName name="Debt_Calc3_InitialBalance" hidden="1">#REF!</definedName>
    <definedName name="Debt_Calc3_IO" hidden="1">#REF!</definedName>
    <definedName name="Debt_Calc3_IsPrepaid" hidden="1">#REF!</definedName>
    <definedName name="Debt_Calc3_Maturity" hidden="1">#REF!</definedName>
    <definedName name="Debt_Calc3_Refi1" hidden="1">#REF!</definedName>
    <definedName name="Debt_Calc3_Refi2" hidden="1">#REF!</definedName>
    <definedName name="Debt_Calc3_Start" hidden="1">#REF!</definedName>
    <definedName name="Debt_Calc3_Term" hidden="1">#REF!</definedName>
    <definedName name="Debt_CalcType2" hidden="1">#REF!</definedName>
    <definedName name="Debt_CalcType3" hidden="1">#REF!</definedName>
    <definedName name="Debt_CalcType4" hidden="1">#REF!</definedName>
    <definedName name="Debt_CalcType5" hidden="1">#REF!</definedName>
    <definedName name="Debt_CalcTypes" hidden="1">#REF!</definedName>
    <definedName name="Debt_FundType1" hidden="1">#REF!</definedName>
    <definedName name="Debt_FundType2" hidden="1">#REF!</definedName>
    <definedName name="Debt_FundType3" hidden="1">#REF!</definedName>
    <definedName name="Debt_FundTypes" hidden="1">#REF!</definedName>
    <definedName name="DEBT_InitialBalance" hidden="1">#REF!</definedName>
    <definedName name="Debt_InitialBOPBalance" hidden="1">#REF!</definedName>
    <definedName name="DEBT_InitialCapital" hidden="1">#REF!</definedName>
    <definedName name="DEBT_InitialFunding" hidden="1">#REF!</definedName>
    <definedName name="DEBT_InitialInterest" hidden="1">#REF!</definedName>
    <definedName name="Debt_InitialLoanFee" hidden="1">#REF!</definedName>
    <definedName name="DEBT_InitialMaturity" hidden="1">#REF!</definedName>
    <definedName name="Debt_InitialPrepaymentFee" hidden="1">#REF!</definedName>
    <definedName name="DEBT_InitialPrincipal" hidden="1">#REF!</definedName>
    <definedName name="DEBT_InitialRefi" hidden="1">#REF!</definedName>
    <definedName name="Debt_InitialSeniorBalance" hidden="1">#REF!</definedName>
    <definedName name="Debt_InitialSeniorBOPBalance" hidden="1">#REF!</definedName>
    <definedName name="Debt_InitialSeniorInterest" hidden="1">#REF!</definedName>
    <definedName name="Debt_InitialSeniorPrincipal" hidden="1">#REF!</definedName>
    <definedName name="Debt_Label1_Amort" hidden="1">#REF!</definedName>
    <definedName name="Debt_Label1_Amount" hidden="1">#REF!</definedName>
    <definedName name="Debt_Label1_InitialRate" hidden="1">#REF!</definedName>
    <definedName name="Debt_Label1_IO" hidden="1">#REF!</definedName>
    <definedName name="Debt_Label1_Maturity" hidden="1">#REF!</definedName>
    <definedName name="Debt_Label1_Percent" hidden="1">#REF!</definedName>
    <definedName name="Debt_Label1_Term" hidden="1">#REF!</definedName>
    <definedName name="Debt_Label1_Value" hidden="1">#REF!</definedName>
    <definedName name="Debt_Label2_Amort" hidden="1">#REF!</definedName>
    <definedName name="Debt_Label2_Amount" hidden="1">#REF!</definedName>
    <definedName name="Debt_Label2_InitialRate" hidden="1">#REF!</definedName>
    <definedName name="Debt_Label2_IO" hidden="1">#REF!</definedName>
    <definedName name="Debt_Label2_Maturity" hidden="1">#REF!</definedName>
    <definedName name="Debt_Label2_Percent" hidden="1">#REF!</definedName>
    <definedName name="Debt_Label2_Term" hidden="1">#REF!</definedName>
    <definedName name="Debt_Label2_Value" hidden="1">#REF!</definedName>
    <definedName name="Debt_Label3_Amort" hidden="1">#REF!</definedName>
    <definedName name="Debt_Label3_Amount" hidden="1">#REF!</definedName>
    <definedName name="Debt_Label3_InitialRate" hidden="1">#REF!</definedName>
    <definedName name="Debt_Label3_IO" hidden="1">#REF!</definedName>
    <definedName name="Debt_Label3_Maturity" hidden="1">#REF!</definedName>
    <definedName name="Debt_Label3_Percent" hidden="1">#REF!</definedName>
    <definedName name="Debt_Label3_Term" hidden="1">#REF!</definedName>
    <definedName name="Debt_Label3_Value" hidden="1">#REF!</definedName>
    <definedName name="Debt_LoanType1" hidden="1">#REF!</definedName>
    <definedName name="Debt_LoanType2" hidden="1">#REF!</definedName>
    <definedName name="Debt_LoanType4" hidden="1">#REF!</definedName>
    <definedName name="Debt_LoanTypes" hidden="1">#REF!</definedName>
    <definedName name="DEBT_PaymentType1" hidden="1">#REF!</definedName>
    <definedName name="DEBT_PaymentType5" hidden="1">#REF!</definedName>
    <definedName name="DEBT_PaymentTypes" hidden="1">#REF!</definedName>
    <definedName name="Debt_PurchaseRange" hidden="1">0</definedName>
    <definedName name="Debt_RefiTypes" hidden="1">#REF!</definedName>
    <definedName name="Debt_Show1_Amort" hidden="1">#REF!</definedName>
    <definedName name="Debt_Show1_AmortHC" hidden="1">#REF!</definedName>
    <definedName name="Debt_Show1_Amount" hidden="1">#REF!</definedName>
    <definedName name="Debt_Show1_CapEx" hidden="1">#REF!</definedName>
    <definedName name="Debt_Show1_FundDate" hidden="1">#REF!</definedName>
    <definedName name="Debt_Show1_FundMethod" hidden="1">#REF!</definedName>
    <definedName name="Debt_Show1_FundPercent" hidden="1">#REF!</definedName>
    <definedName name="Debt_Show1_FundPoints" hidden="1">#REF!</definedName>
    <definedName name="Debt_Show1_Loan" hidden="1">#REF!</definedName>
    <definedName name="Debt_Show1_Rate" hidden="1">#REF!</definedName>
    <definedName name="Debt_Show1_Spread" hidden="1">#REF!</definedName>
    <definedName name="Debt_Show2_Amort" hidden="1">#REF!</definedName>
    <definedName name="Debt_Show2_AmortHC" hidden="1">#REF!</definedName>
    <definedName name="Debt_Show2_Amount" hidden="1">#REF!</definedName>
    <definedName name="Debt_Show2_CapEx" hidden="1">#REF!</definedName>
    <definedName name="Debt_Show2_FundDate" hidden="1">#REF!</definedName>
    <definedName name="Debt_Show2_FundMethod" hidden="1">#REF!</definedName>
    <definedName name="Debt_Show2_FundPercent" hidden="1">#REF!</definedName>
    <definedName name="Debt_Show2_FundPoints" hidden="1">#REF!</definedName>
    <definedName name="Debt_Show2_Loan" hidden="1">#REF!</definedName>
    <definedName name="Debt_Show2_Rate" hidden="1">#REF!</definedName>
    <definedName name="Debt_Show2_Spread" hidden="1">#REF!</definedName>
    <definedName name="Debt_Show3_Amort" hidden="1">#REF!</definedName>
    <definedName name="Debt_Show3_AmortHC" hidden="1">#REF!</definedName>
    <definedName name="Debt_Show3_Amount" hidden="1">#REF!</definedName>
    <definedName name="Debt_Show3_CapEx" hidden="1">#REF!</definedName>
    <definedName name="Debt_Show3_FundDate" hidden="1">#REF!</definedName>
    <definedName name="Debt_Show3_FundMethod" hidden="1">#REF!</definedName>
    <definedName name="Debt_Show3_FundPercent" hidden="1">#REF!</definedName>
    <definedName name="Debt_Show3_FundPoints" hidden="1">#REF!</definedName>
    <definedName name="Debt_Show3_Loan" hidden="1">#REF!</definedName>
    <definedName name="Debt_Show3_Rate" hidden="1">#REF!</definedName>
    <definedName name="Debt_Show3_Refi" hidden="1">#REF!</definedName>
    <definedName name="Debt_Show3_Refi1" hidden="1">#REF!</definedName>
    <definedName name="Debt_Show3_Refi2" hidden="1">#REF!</definedName>
    <definedName name="Debt_Show3_Spread" hidden="1">#REF!</definedName>
    <definedName name="Debt_SubordinationType2" hidden="1">#REF!</definedName>
    <definedName name="Debt_SubordinationTypes" hidden="1">#REF!</definedName>
    <definedName name="Debt_Yes" hidden="1">#REF!</definedName>
    <definedName name="Debt_YesNo" hidden="1">#REF!</definedName>
    <definedName name="DED">#N/A</definedName>
    <definedName name="DeleteBonus" localSheetId="2">#REF!</definedName>
    <definedName name="DeleteBonus">#REF!</definedName>
    <definedName name="DELETELOGICTYPE1" localSheetId="12">#REF!</definedName>
    <definedName name="DELETELOGICTYPE1" localSheetId="11">#REF!</definedName>
    <definedName name="DELETELOGICTYPE1" localSheetId="2">#REF!</definedName>
    <definedName name="DELETELOGICTYPE1" localSheetId="10">#REF!</definedName>
    <definedName name="DELETELOGICTYPE1" localSheetId="4">#REF!</definedName>
    <definedName name="DELETELOGICTYPE1" localSheetId="6">#REF!</definedName>
    <definedName name="DELETELOGICTYPE1">#REF!</definedName>
    <definedName name="DELETELOGICTYPE2" localSheetId="12">#REF!</definedName>
    <definedName name="DELETELOGICTYPE2" localSheetId="11">#REF!</definedName>
    <definedName name="DELETELOGICTYPE2" localSheetId="2">#REF!</definedName>
    <definedName name="DELETELOGICTYPE2">#REF!</definedName>
    <definedName name="DeleteSheet" localSheetId="12">#REF!</definedName>
    <definedName name="DeleteSheet" localSheetId="11">#REF!</definedName>
    <definedName name="DeleteSheet" localSheetId="2">#REF!</definedName>
    <definedName name="DeleteSheet">#REF!</definedName>
    <definedName name="DEMOG">#REF!</definedName>
    <definedName name="Department" localSheetId="2">#REF!</definedName>
    <definedName name="Department" localSheetId="10">#REF!</definedName>
    <definedName name="Department" localSheetId="4">#REF!</definedName>
    <definedName name="Department">#REF!</definedName>
    <definedName name="Description" localSheetId="2">#REF!</definedName>
    <definedName name="Description">#REF!</definedName>
    <definedName name="dff" localSheetId="12" hidden="1">{"incomemth",#N/A,TRUE,"forecast01";"incpercentmth",#N/A,TRUE,"forecast01";"balancemth",#N/A,TRUE,"forecast01";"cashmth",#N/A,TRUE,"forecast01";"cov2mth",#N/A,TRUE,"forecast01";"prbexp",#N/A,TRUE,"forecast01";"prbcap",#N/A,TRUE,"forecast01";"coalconsultants",#N/A,TRUE,"forecast01";"prbsum",#N/A,TRUE,"forecast01"}</definedName>
    <definedName name="dff" localSheetId="11" hidden="1">{"incomemth",#N/A,TRUE,"forecast01";"incpercentmth",#N/A,TRUE,"forecast01";"balancemth",#N/A,TRUE,"forecast01";"cashmth",#N/A,TRUE,"forecast01";"cov2mth",#N/A,TRUE,"forecast01";"prbexp",#N/A,TRUE,"forecast01";"prbcap",#N/A,TRUE,"forecast01";"coalconsultants",#N/A,TRUE,"forecast01";"prbsum",#N/A,TRUE,"forecast01"}</definedName>
    <definedName name="dff" localSheetId="2" hidden="1">{"incomemth",#N/A,TRUE,"forecast01";"incpercentmth",#N/A,TRUE,"forecast01";"balancemth",#N/A,TRUE,"forecast01";"cashmth",#N/A,TRUE,"forecast01";"cov2mth",#N/A,TRUE,"forecast01";"prbexp",#N/A,TRUE,"forecast01";"prbcap",#N/A,TRUE,"forecast01";"coalconsultants",#N/A,TRUE,"forecast01";"prbsum",#N/A,TRUE,"forecast01"}</definedName>
    <definedName name="dff" localSheetId="10" hidden="1">{"incomemth",#N/A,TRUE,"forecast01";"incpercentmth",#N/A,TRUE,"forecast01";"balancemth",#N/A,TRUE,"forecast01";"cashmth",#N/A,TRUE,"forecast01";"cov2mth",#N/A,TRUE,"forecast01";"prbexp",#N/A,TRUE,"forecast01";"prbcap",#N/A,TRUE,"forecast01";"coalconsultants",#N/A,TRUE,"forecast01";"prbsum",#N/A,TRUE,"forecast01"}</definedName>
    <definedName name="dff" localSheetId="4" hidden="1">{"incomemth",#N/A,TRUE,"forecast01";"incpercentmth",#N/A,TRUE,"forecast01";"balancemth",#N/A,TRUE,"forecast01";"cashmth",#N/A,TRUE,"forecast01";"cov2mth",#N/A,TRUE,"forecast01";"prbexp",#N/A,TRUE,"forecast01";"prbcap",#N/A,TRUE,"forecast01";"coalconsultants",#N/A,TRUE,"forecast01";"prbsum",#N/A,TRUE,"forecast01"}</definedName>
    <definedName name="dff" localSheetId="6" hidden="1">{"incomemth",#N/A,TRUE,"forecast01";"incpercentmth",#N/A,TRUE,"forecast01";"balancemth",#N/A,TRUE,"forecast01";"cashmth",#N/A,TRUE,"forecast01";"cov2mth",#N/A,TRUE,"forecast01";"prbexp",#N/A,TRUE,"forecast01";"prbcap",#N/A,TRUE,"forecast01";"coalconsultants",#N/A,TRUE,"forecast01";"prbsum",#N/A,TRUE,"forecast01"}</definedName>
    <definedName name="dff" localSheetId="0" hidden="1">{"incomemth",#N/A,TRUE,"forecast01";"incpercentmth",#N/A,TRUE,"forecast01";"balancemth",#N/A,TRUE,"forecast01";"cashmth",#N/A,TRUE,"forecast01";"cov2mth",#N/A,TRUE,"forecast01";"prbexp",#N/A,TRUE,"forecast01";"prbcap",#N/A,TRUE,"forecast01";"coalconsultants",#N/A,TRUE,"forecast01";"prbsum",#N/A,TRUE,"forecast01"}</definedName>
    <definedName name="dff" hidden="1">{"incomemth",#N/A,TRUE,"forecast01";"incpercentmth",#N/A,TRUE,"forecast01";"balancemth",#N/A,TRUE,"forecast01";"cashmth",#N/A,TRUE,"forecast01";"cov2mth",#N/A,TRUE,"forecast01";"prbexp",#N/A,TRUE,"forecast01";"prbcap",#N/A,TRUE,"forecast01";"coalconsultants",#N/A,TRUE,"forecast01";"prbsum",#N/A,TRUE,"forecast01"}</definedName>
    <definedName name="Dir_Cap_Unit_Values">#REF!,#REF!,#REF!,#REF!,#REF!</definedName>
    <definedName name="Dir_Cap_Unit_Values_2">#REF!,#REF!,#REF!</definedName>
    <definedName name="DIRECT">#REF!</definedName>
    <definedName name="Dlg_TitleOfProject">"Edit Box 4"</definedName>
    <definedName name="DOWNTIME">#REF!</definedName>
    <definedName name="drat">#N/A</definedName>
    <definedName name="DRATE1">#N/A</definedName>
    <definedName name="DRATE2">#N/A</definedName>
    <definedName name="DRATE3">#N/A</definedName>
    <definedName name="DRATE4">#N/A</definedName>
    <definedName name="DRM_EntityName">"Meadowbrook Tower/Mid-Cities"</definedName>
    <definedName name="dsaf" localSheetId="12" hidden="1">{"incomemth",#N/A,TRUE,"forecast01";"incpercentmth",#N/A,TRUE,"forecast01";"balancemth",#N/A,TRUE,"forecast01";"cashmth",#N/A,TRUE,"forecast01";"cov2mth",#N/A,TRUE,"forecast01";"prbexp",#N/A,TRUE,"forecast01";"prbcap",#N/A,TRUE,"forecast01";"coalconsultants",#N/A,TRUE,"forecast01";"prbsum",#N/A,TRUE,"forecast01"}</definedName>
    <definedName name="dsaf" localSheetId="11" hidden="1">{"incomemth",#N/A,TRUE,"forecast01";"incpercentmth",#N/A,TRUE,"forecast01";"balancemth",#N/A,TRUE,"forecast01";"cashmth",#N/A,TRUE,"forecast01";"cov2mth",#N/A,TRUE,"forecast01";"prbexp",#N/A,TRUE,"forecast01";"prbcap",#N/A,TRUE,"forecast01";"coalconsultants",#N/A,TRUE,"forecast01";"prbsum",#N/A,TRUE,"forecast01"}</definedName>
    <definedName name="dsaf" localSheetId="2" hidden="1">{"incomemth",#N/A,TRUE,"forecast01";"incpercentmth",#N/A,TRUE,"forecast01";"balancemth",#N/A,TRUE,"forecast01";"cashmth",#N/A,TRUE,"forecast01";"cov2mth",#N/A,TRUE,"forecast01";"prbexp",#N/A,TRUE,"forecast01";"prbcap",#N/A,TRUE,"forecast01";"coalconsultants",#N/A,TRUE,"forecast01";"prbsum",#N/A,TRUE,"forecast01"}</definedName>
    <definedName name="dsaf" localSheetId="10" hidden="1">{"incomemth",#N/A,TRUE,"forecast01";"incpercentmth",#N/A,TRUE,"forecast01";"balancemth",#N/A,TRUE,"forecast01";"cashmth",#N/A,TRUE,"forecast01";"cov2mth",#N/A,TRUE,"forecast01";"prbexp",#N/A,TRUE,"forecast01";"prbcap",#N/A,TRUE,"forecast01";"coalconsultants",#N/A,TRUE,"forecast01";"prbsum",#N/A,TRUE,"forecast01"}</definedName>
    <definedName name="dsaf" localSheetId="4" hidden="1">{"incomemth",#N/A,TRUE,"forecast01";"incpercentmth",#N/A,TRUE,"forecast01";"balancemth",#N/A,TRUE,"forecast01";"cashmth",#N/A,TRUE,"forecast01";"cov2mth",#N/A,TRUE,"forecast01";"prbexp",#N/A,TRUE,"forecast01";"prbcap",#N/A,TRUE,"forecast01";"coalconsultants",#N/A,TRUE,"forecast01";"prbsum",#N/A,TRUE,"forecast01"}</definedName>
    <definedName name="dsaf" localSheetId="6" hidden="1">{"incomemth",#N/A,TRUE,"forecast01";"incpercentmth",#N/A,TRUE,"forecast01";"balancemth",#N/A,TRUE,"forecast01";"cashmth",#N/A,TRUE,"forecast01";"cov2mth",#N/A,TRUE,"forecast01";"prbexp",#N/A,TRUE,"forecast01";"prbcap",#N/A,TRUE,"forecast01";"coalconsultants",#N/A,TRUE,"forecast01";"prbsum",#N/A,TRUE,"forecast01"}</definedName>
    <definedName name="dsaf" localSheetId="0" hidden="1">{"incomemth",#N/A,TRUE,"forecast01";"incpercentmth",#N/A,TRUE,"forecast01";"balancemth",#N/A,TRUE,"forecast01";"cashmth",#N/A,TRUE,"forecast01";"cov2mth",#N/A,TRUE,"forecast01";"prbexp",#N/A,TRUE,"forecast01";"prbcap",#N/A,TRUE,"forecast01";"coalconsultants",#N/A,TRUE,"forecast01";"prbsum",#N/A,TRUE,"forecast01"}</definedName>
    <definedName name="dsaf" hidden="1">{"incomemth",#N/A,TRUE,"forecast01";"incpercentmth",#N/A,TRUE,"forecast01";"balancemth",#N/A,TRUE,"forecast01";"cashmth",#N/A,TRUE,"forecast01";"cov2mth",#N/A,TRUE,"forecast01";"prbexp",#N/A,TRUE,"forecast01";"prbcap",#N/A,TRUE,"forecast01";"coalconsultants",#N/A,TRUE,"forecast01";"prbsum",#N/A,TRUE,"forecast01"}</definedName>
    <definedName name="dsaf1" localSheetId="12" hidden="1">{"incomemth",#N/A,TRUE,"forecast01";"incpercentmth",#N/A,TRUE,"forecast01";"balancemth",#N/A,TRUE,"forecast01";"cashmth",#N/A,TRUE,"forecast01";"cov2mth",#N/A,TRUE,"forecast01";"prbexp",#N/A,TRUE,"forecast01";"prbcap",#N/A,TRUE,"forecast01";"coalconsultants",#N/A,TRUE,"forecast01";"prbsum",#N/A,TRUE,"forecast01"}</definedName>
    <definedName name="dsaf1" localSheetId="11" hidden="1">{"incomemth",#N/A,TRUE,"forecast01";"incpercentmth",#N/A,TRUE,"forecast01";"balancemth",#N/A,TRUE,"forecast01";"cashmth",#N/A,TRUE,"forecast01";"cov2mth",#N/A,TRUE,"forecast01";"prbexp",#N/A,TRUE,"forecast01";"prbcap",#N/A,TRUE,"forecast01";"coalconsultants",#N/A,TRUE,"forecast01";"prbsum",#N/A,TRUE,"forecast01"}</definedName>
    <definedName name="dsaf1" localSheetId="2" hidden="1">{"incomemth",#N/A,TRUE,"forecast01";"incpercentmth",#N/A,TRUE,"forecast01";"balancemth",#N/A,TRUE,"forecast01";"cashmth",#N/A,TRUE,"forecast01";"cov2mth",#N/A,TRUE,"forecast01";"prbexp",#N/A,TRUE,"forecast01";"prbcap",#N/A,TRUE,"forecast01";"coalconsultants",#N/A,TRUE,"forecast01";"prbsum",#N/A,TRUE,"forecast01"}</definedName>
    <definedName name="dsaf1" localSheetId="10" hidden="1">{"incomemth",#N/A,TRUE,"forecast01";"incpercentmth",#N/A,TRUE,"forecast01";"balancemth",#N/A,TRUE,"forecast01";"cashmth",#N/A,TRUE,"forecast01";"cov2mth",#N/A,TRUE,"forecast01";"prbexp",#N/A,TRUE,"forecast01";"prbcap",#N/A,TRUE,"forecast01";"coalconsultants",#N/A,TRUE,"forecast01";"prbsum",#N/A,TRUE,"forecast01"}</definedName>
    <definedName name="dsaf1" localSheetId="4" hidden="1">{"incomemth",#N/A,TRUE,"forecast01";"incpercentmth",#N/A,TRUE,"forecast01";"balancemth",#N/A,TRUE,"forecast01";"cashmth",#N/A,TRUE,"forecast01";"cov2mth",#N/A,TRUE,"forecast01";"prbexp",#N/A,TRUE,"forecast01";"prbcap",#N/A,TRUE,"forecast01";"coalconsultants",#N/A,TRUE,"forecast01";"prbsum",#N/A,TRUE,"forecast01"}</definedName>
    <definedName name="dsaf1" localSheetId="6" hidden="1">{"incomemth",#N/A,TRUE,"forecast01";"incpercentmth",#N/A,TRUE,"forecast01";"balancemth",#N/A,TRUE,"forecast01";"cashmth",#N/A,TRUE,"forecast01";"cov2mth",#N/A,TRUE,"forecast01";"prbexp",#N/A,TRUE,"forecast01";"prbcap",#N/A,TRUE,"forecast01";"coalconsultants",#N/A,TRUE,"forecast01";"prbsum",#N/A,TRUE,"forecast01"}</definedName>
    <definedName name="dsaf1" localSheetId="0" hidden="1">{"incomemth",#N/A,TRUE,"forecast01";"incpercentmth",#N/A,TRUE,"forecast01";"balancemth",#N/A,TRUE,"forecast01";"cashmth",#N/A,TRUE,"forecast01";"cov2mth",#N/A,TRUE,"forecast01";"prbexp",#N/A,TRUE,"forecast01";"prbcap",#N/A,TRUE,"forecast01";"coalconsultants",#N/A,TRUE,"forecast01";"prbsum",#N/A,TRUE,"forecast01"}</definedName>
    <definedName name="dsaf1" hidden="1">{"incomemth",#N/A,TRUE,"forecast01";"incpercentmth",#N/A,TRUE,"forecast01";"balancemth",#N/A,TRUE,"forecast01";"cashmth",#N/A,TRUE,"forecast01";"cov2mth",#N/A,TRUE,"forecast01";"prbexp",#N/A,TRUE,"forecast01";"prbcap",#N/A,TRUE,"forecast01";"coalconsultants",#N/A,TRUE,"forecast01";"prbsum",#N/A,TRUE,"forecast01"}</definedName>
    <definedName name="DSCR">#REF!</definedName>
    <definedName name="dsss" localSheetId="12" hidden="1">{"incomemth",#N/A,TRUE,"forecast01";"incpercentmth",#N/A,TRUE,"forecast01";"balancemth",#N/A,TRUE,"forecast01";"cashmth",#N/A,TRUE,"forecast01";"cov2mth",#N/A,TRUE,"forecast01";"prbexp",#N/A,TRUE,"forecast01";"prbcap",#N/A,TRUE,"forecast01";"coalconsultants",#N/A,TRUE,"forecast01";"prbsum",#N/A,TRUE,"forecast01"}</definedName>
    <definedName name="dsss" localSheetId="11" hidden="1">{"incomemth",#N/A,TRUE,"forecast01";"incpercentmth",#N/A,TRUE,"forecast01";"balancemth",#N/A,TRUE,"forecast01";"cashmth",#N/A,TRUE,"forecast01";"cov2mth",#N/A,TRUE,"forecast01";"prbexp",#N/A,TRUE,"forecast01";"prbcap",#N/A,TRUE,"forecast01";"coalconsultants",#N/A,TRUE,"forecast01";"prbsum",#N/A,TRUE,"forecast01"}</definedName>
    <definedName name="dsss" localSheetId="2" hidden="1">{"incomemth",#N/A,TRUE,"forecast01";"incpercentmth",#N/A,TRUE,"forecast01";"balancemth",#N/A,TRUE,"forecast01";"cashmth",#N/A,TRUE,"forecast01";"cov2mth",#N/A,TRUE,"forecast01";"prbexp",#N/A,TRUE,"forecast01";"prbcap",#N/A,TRUE,"forecast01";"coalconsultants",#N/A,TRUE,"forecast01";"prbsum",#N/A,TRUE,"forecast01"}</definedName>
    <definedName name="dsss" localSheetId="10" hidden="1">{"incomemth",#N/A,TRUE,"forecast01";"incpercentmth",#N/A,TRUE,"forecast01";"balancemth",#N/A,TRUE,"forecast01";"cashmth",#N/A,TRUE,"forecast01";"cov2mth",#N/A,TRUE,"forecast01";"prbexp",#N/A,TRUE,"forecast01";"prbcap",#N/A,TRUE,"forecast01";"coalconsultants",#N/A,TRUE,"forecast01";"prbsum",#N/A,TRUE,"forecast01"}</definedName>
    <definedName name="dsss" localSheetId="4" hidden="1">{"incomemth",#N/A,TRUE,"forecast01";"incpercentmth",#N/A,TRUE,"forecast01";"balancemth",#N/A,TRUE,"forecast01";"cashmth",#N/A,TRUE,"forecast01";"cov2mth",#N/A,TRUE,"forecast01";"prbexp",#N/A,TRUE,"forecast01";"prbcap",#N/A,TRUE,"forecast01";"coalconsultants",#N/A,TRUE,"forecast01";"prbsum",#N/A,TRUE,"forecast01"}</definedName>
    <definedName name="dsss" localSheetId="6" hidden="1">{"incomemth",#N/A,TRUE,"forecast01";"incpercentmth",#N/A,TRUE,"forecast01";"balancemth",#N/A,TRUE,"forecast01";"cashmth",#N/A,TRUE,"forecast01";"cov2mth",#N/A,TRUE,"forecast01";"prbexp",#N/A,TRUE,"forecast01";"prbcap",#N/A,TRUE,"forecast01";"coalconsultants",#N/A,TRUE,"forecast01";"prbsum",#N/A,TRUE,"forecast01"}</definedName>
    <definedName name="dsss" localSheetId="0" hidden="1">{"incomemth",#N/A,TRUE,"forecast01";"incpercentmth",#N/A,TRUE,"forecast01";"balancemth",#N/A,TRUE,"forecast01";"cashmth",#N/A,TRUE,"forecast01";"cov2mth",#N/A,TRUE,"forecast01";"prbexp",#N/A,TRUE,"forecast01";"prbcap",#N/A,TRUE,"forecast01";"coalconsultants",#N/A,TRUE,"forecast01";"prbsum",#N/A,TRUE,"forecast01"}</definedName>
    <definedName name="dsss" hidden="1">{"incomemth",#N/A,TRUE,"forecast01";"incpercentmth",#N/A,TRUE,"forecast01";"balancemth",#N/A,TRUE,"forecast01";"cashmth",#N/A,TRUE,"forecast01";"cov2mth",#N/A,TRUE,"forecast01";"prbexp",#N/A,TRUE,"forecast01";"prbcap",#N/A,TRUE,"forecast01";"coalconsultants",#N/A,TRUE,"forecast01";"prbsum",#N/A,TRUE,"forecast01"}</definedName>
    <definedName name="dsss1" localSheetId="12" hidden="1">{"incomemth",#N/A,TRUE,"forecast01";"incpercentmth",#N/A,TRUE,"forecast01";"balancemth",#N/A,TRUE,"forecast01";"cashmth",#N/A,TRUE,"forecast01";"cov2mth",#N/A,TRUE,"forecast01";"prbexp",#N/A,TRUE,"forecast01";"prbcap",#N/A,TRUE,"forecast01";"coalconsultants",#N/A,TRUE,"forecast01";"prbsum",#N/A,TRUE,"forecast01"}</definedName>
    <definedName name="dsss1" localSheetId="11" hidden="1">{"incomemth",#N/A,TRUE,"forecast01";"incpercentmth",#N/A,TRUE,"forecast01";"balancemth",#N/A,TRUE,"forecast01";"cashmth",#N/A,TRUE,"forecast01";"cov2mth",#N/A,TRUE,"forecast01";"prbexp",#N/A,TRUE,"forecast01";"prbcap",#N/A,TRUE,"forecast01";"coalconsultants",#N/A,TRUE,"forecast01";"prbsum",#N/A,TRUE,"forecast01"}</definedName>
    <definedName name="dsss1" localSheetId="2" hidden="1">{"incomemth",#N/A,TRUE,"forecast01";"incpercentmth",#N/A,TRUE,"forecast01";"balancemth",#N/A,TRUE,"forecast01";"cashmth",#N/A,TRUE,"forecast01";"cov2mth",#N/A,TRUE,"forecast01";"prbexp",#N/A,TRUE,"forecast01";"prbcap",#N/A,TRUE,"forecast01";"coalconsultants",#N/A,TRUE,"forecast01";"prbsum",#N/A,TRUE,"forecast01"}</definedName>
    <definedName name="dsss1" localSheetId="10" hidden="1">{"incomemth",#N/A,TRUE,"forecast01";"incpercentmth",#N/A,TRUE,"forecast01";"balancemth",#N/A,TRUE,"forecast01";"cashmth",#N/A,TRUE,"forecast01";"cov2mth",#N/A,TRUE,"forecast01";"prbexp",#N/A,TRUE,"forecast01";"prbcap",#N/A,TRUE,"forecast01";"coalconsultants",#N/A,TRUE,"forecast01";"prbsum",#N/A,TRUE,"forecast01"}</definedName>
    <definedName name="dsss1" localSheetId="4" hidden="1">{"incomemth",#N/A,TRUE,"forecast01";"incpercentmth",#N/A,TRUE,"forecast01";"balancemth",#N/A,TRUE,"forecast01";"cashmth",#N/A,TRUE,"forecast01";"cov2mth",#N/A,TRUE,"forecast01";"prbexp",#N/A,TRUE,"forecast01";"prbcap",#N/A,TRUE,"forecast01";"coalconsultants",#N/A,TRUE,"forecast01";"prbsum",#N/A,TRUE,"forecast01"}</definedName>
    <definedName name="dsss1" localSheetId="6" hidden="1">{"incomemth",#N/A,TRUE,"forecast01";"incpercentmth",#N/A,TRUE,"forecast01";"balancemth",#N/A,TRUE,"forecast01";"cashmth",#N/A,TRUE,"forecast01";"cov2mth",#N/A,TRUE,"forecast01";"prbexp",#N/A,TRUE,"forecast01";"prbcap",#N/A,TRUE,"forecast01";"coalconsultants",#N/A,TRUE,"forecast01";"prbsum",#N/A,TRUE,"forecast01"}</definedName>
    <definedName name="dsss1" localSheetId="0" hidden="1">{"incomemth",#N/A,TRUE,"forecast01";"incpercentmth",#N/A,TRUE,"forecast01";"balancemth",#N/A,TRUE,"forecast01";"cashmth",#N/A,TRUE,"forecast01";"cov2mth",#N/A,TRUE,"forecast01";"prbexp",#N/A,TRUE,"forecast01";"prbcap",#N/A,TRUE,"forecast01";"coalconsultants",#N/A,TRUE,"forecast01";"prbsum",#N/A,TRUE,"forecast01"}</definedName>
    <definedName name="dsss1" hidden="1">{"incomemth",#N/A,TRUE,"forecast01";"incpercentmth",#N/A,TRUE,"forecast01";"balancemth",#N/A,TRUE,"forecast01";"cashmth",#N/A,TRUE,"forecast01";"cov2mth",#N/A,TRUE,"forecast01";"prbexp",#N/A,TRUE,"forecast01";"prbcap",#N/A,TRUE,"forecast01";"coalconsultants",#N/A,TRUE,"forecast01";"prbsum",#N/A,TRUE,"forecast01"}</definedName>
    <definedName name="Dumpster" localSheetId="12">#REF!</definedName>
    <definedName name="Dumpster" localSheetId="11">#REF!</definedName>
    <definedName name="Dumpster">#REF!</definedName>
    <definedName name="e" localSheetId="12" hidden="1">{#N/A,#N/A,FALSE}</definedName>
    <definedName name="e" localSheetId="11" hidden="1">{#N/A,#N/A,FALSE}</definedName>
    <definedName name="e" localSheetId="2" hidden="1">{#N/A,#N/A,FALSE}</definedName>
    <definedName name="e" localSheetId="10" hidden="1">{#N/A,#N/A,FALSE}</definedName>
    <definedName name="e" localSheetId="4" hidden="1">{#N/A,#N/A,FALSE}</definedName>
    <definedName name="e" localSheetId="6" hidden="1">{#N/A,#N/A,FALSE}</definedName>
    <definedName name="e" localSheetId="0" hidden="1">{#N/A,#N/A,FALSE}</definedName>
    <definedName name="e" hidden="1">{#N/A,#N/A,FALSE}</definedName>
    <definedName name="EA">#N/A</definedName>
    <definedName name="ECh_Cat_1">#REF!,#REF!</definedName>
    <definedName name="ECh_Cat_2">#REF!,#REF!</definedName>
    <definedName name="ECh_Cat_3">#REF!,#REF!</definedName>
    <definedName name="ECh_Yr_1">#REF!+#REF!,#REF!,#REF!,#REF!,#REF!,#REF!</definedName>
    <definedName name="ECh_Yr_2">#REF!,#REF!,#REF!,#REF!,#REF!,#REF!</definedName>
    <definedName name="ECh_Yr_3">#REF!,#REF!,#REF!,#REF!,#REF!,#REF!</definedName>
    <definedName name="Economic_Life">#REF!</definedName>
    <definedName name="ee" localSheetId="12" hidden="1">{#N/A,#N/A,FALSE}</definedName>
    <definedName name="ee" localSheetId="11" hidden="1">{#N/A,#N/A,FALSE}</definedName>
    <definedName name="ee" localSheetId="2" hidden="1">{#N/A,#N/A,FALSE}</definedName>
    <definedName name="ee" localSheetId="10" hidden="1">{#N/A,#N/A,FALSE}</definedName>
    <definedName name="ee" localSheetId="4" hidden="1">{#N/A,#N/A,FALSE}</definedName>
    <definedName name="ee" localSheetId="6" hidden="1">{#N/A,#N/A,FALSE}</definedName>
    <definedName name="EE" localSheetId="0">#N/A</definedName>
    <definedName name="ee" hidden="1">{#N/A,#N/A,FALSE}</definedName>
    <definedName name="eea" localSheetId="12" hidden="1">{#N/A,#N/A,FALSE}</definedName>
    <definedName name="eea" localSheetId="11" hidden="1">{#N/A,#N/A,FALSE}</definedName>
    <definedName name="eea" localSheetId="2" hidden="1">{#N/A,#N/A,FALSE}</definedName>
    <definedName name="eea" localSheetId="10" hidden="1">{#N/A,#N/A,FALSE}</definedName>
    <definedName name="eea" localSheetId="4" hidden="1">{#N/A,#N/A,FALSE}</definedName>
    <definedName name="eea" localSheetId="6" hidden="1">{#N/A,#N/A,FALSE}</definedName>
    <definedName name="eea" localSheetId="0" hidden="1">{#N/A,#N/A,FALSE}</definedName>
    <definedName name="eea" hidden="1">{#N/A,#N/A,FALSE}</definedName>
    <definedName name="eee" localSheetId="12" hidden="1">{#N/A,#N/A,FALSE}</definedName>
    <definedName name="eee" localSheetId="11" hidden="1">{#N/A,#N/A,FALSE}</definedName>
    <definedName name="eee" localSheetId="2" hidden="1">{#N/A,#N/A,FALSE}</definedName>
    <definedName name="eee" localSheetId="10" hidden="1">{#N/A,#N/A,FALSE}</definedName>
    <definedName name="eee" localSheetId="4" hidden="1">{#N/A,#N/A,FALSE}</definedName>
    <definedName name="eee" localSheetId="6" hidden="1">{#N/A,#N/A,FALSE}</definedName>
    <definedName name="eee" localSheetId="0" hidden="1">{#N/A,#N/A,FALSE}</definedName>
    <definedName name="eee" hidden="1">{#N/A,#N/A,FALSE}</definedName>
    <definedName name="eeee" localSheetId="12"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eeee" localSheetId="11"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eeee" localSheetId="2"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eeee" localSheetId="10"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eeee" localSheetId="4"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eeee" localSheetId="6"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eeee" localSheetId="0"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eeee"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eeeeee" localSheetId="12">#REF!</definedName>
    <definedName name="eeeeee" localSheetId="11">#REF!</definedName>
    <definedName name="eeeeee" localSheetId="6">#REF!</definedName>
    <definedName name="eeeeee">#REF!</definedName>
    <definedName name="EFF">#N/A</definedName>
    <definedName name="Effective_Age">#REF!</definedName>
    <definedName name="EGI">#REF!</definedName>
    <definedName name="EGRI">#N/A</definedName>
    <definedName name="EGRM">#N/A</definedName>
    <definedName name="End_Bal" localSheetId="2">#REF!</definedName>
    <definedName name="End_Bal" localSheetId="0">#REF!</definedName>
    <definedName name="End_Bal">#REF!</definedName>
    <definedName name="Ending.Balance">IF(#REF!&lt;&gt;"",#REF!-#REF!,"")</definedName>
    <definedName name="ENDINGEQUITY" localSheetId="12">#REF!</definedName>
    <definedName name="ENDINGEQUITY" localSheetId="11">#REF!</definedName>
    <definedName name="ENDINGEQUITY" localSheetId="2">#REF!</definedName>
    <definedName name="ENDINGEQUITY" localSheetId="10">#REF!</definedName>
    <definedName name="ENDINGEQUITY" localSheetId="4">#REF!</definedName>
    <definedName name="ENDINGEQUITY" localSheetId="6">#REF!</definedName>
    <definedName name="ENDINGEQUITY">#REF!</definedName>
    <definedName name="EndingPeriod" localSheetId="12">#REF!</definedName>
    <definedName name="EndingPeriod" localSheetId="11">#REF!</definedName>
    <definedName name="EndingPeriod" localSheetId="2">#REF!</definedName>
    <definedName name="EndingPeriod">#REF!</definedName>
    <definedName name="ENDLINE">#N/A</definedName>
    <definedName name="EndPeriod" localSheetId="12">#REF!</definedName>
    <definedName name="EndPeriod" localSheetId="11">#REF!</definedName>
    <definedName name="EndPeriod" localSheetId="2">#REF!</definedName>
    <definedName name="EndPeriod" localSheetId="10">#REF!</definedName>
    <definedName name="EndPeriod" localSheetId="4">#REF!</definedName>
    <definedName name="EndPeriod" localSheetId="6">#REF!</definedName>
    <definedName name="EndPeriod">#REF!</definedName>
    <definedName name="ENDPERIODNAME1" localSheetId="12">#REF!</definedName>
    <definedName name="ENDPERIODNAME1" localSheetId="11">#REF!</definedName>
    <definedName name="ENDPERIODNAME1" localSheetId="2">#REF!</definedName>
    <definedName name="ENDPERIODNAME1" localSheetId="10">#REF!</definedName>
    <definedName name="ENDPERIODNAME1" localSheetId="4">#REF!</definedName>
    <definedName name="ENDPERIODNAME1" localSheetId="6">#REF!</definedName>
    <definedName name="ENDPERIODNAME1">#REF!</definedName>
    <definedName name="ENDPERIODNAME2" localSheetId="12">#REF!</definedName>
    <definedName name="ENDPERIODNAME2" localSheetId="11">#REF!</definedName>
    <definedName name="ENDPERIODNAME2" localSheetId="2">#REF!</definedName>
    <definedName name="ENDPERIODNAME2">#REF!</definedName>
    <definedName name="ENDPERIODNUM1" localSheetId="12">#REF!</definedName>
    <definedName name="ENDPERIODNUM1" localSheetId="11">#REF!</definedName>
    <definedName name="ENDPERIODNUM1" localSheetId="2">#REF!</definedName>
    <definedName name="ENDPERIODNUM1">#REF!</definedName>
    <definedName name="ENDPERIODNUM2" localSheetId="12">#REF!</definedName>
    <definedName name="ENDPERIODNUM2" localSheetId="11">#REF!</definedName>
    <definedName name="ENDPERIODNUM2">#REF!</definedName>
    <definedName name="ENDPERIODYEAR1" localSheetId="12">#REF!</definedName>
    <definedName name="ENDPERIODYEAR1" localSheetId="11">#REF!</definedName>
    <definedName name="ENDPERIODYEAR1">#REF!</definedName>
    <definedName name="ENDPERIODYEAR2" localSheetId="12">#REF!</definedName>
    <definedName name="ENDPERIODYEAR2" localSheetId="11">#REF!</definedName>
    <definedName name="ENDPERIODYEAR2">#REF!</definedName>
    <definedName name="Energy" localSheetId="12">#REF!</definedName>
    <definedName name="Energy" localSheetId="11">#REF!</definedName>
    <definedName name="Energy">#REF!</definedName>
    <definedName name="EOT_RR" localSheetId="12">#REF!</definedName>
    <definedName name="EOT_RR" localSheetId="11">#REF!</definedName>
    <definedName name="EOT_RR">#REF!</definedName>
    <definedName name="ere" localSheetId="12" hidden="1">{"sheet a",#N/A,FALSE,"A";"2 9 casflow",#N/A,FALSE,"B"}</definedName>
    <definedName name="ere" localSheetId="11" hidden="1">{"sheet a",#N/A,FALSE,"A";"2 9 casflow",#N/A,FALSE,"B"}</definedName>
    <definedName name="ere" localSheetId="2" hidden="1">{"sheet a",#N/A,FALSE,"A";"2 9 casflow",#N/A,FALSE,"B"}</definedName>
    <definedName name="ere" localSheetId="10" hidden="1">{"sheet a",#N/A,FALSE,"A";"2 9 casflow",#N/A,FALSE,"B"}</definedName>
    <definedName name="ere" localSheetId="4" hidden="1">{"sheet a",#N/A,FALSE,"A";"2 9 casflow",#N/A,FALSE,"B"}</definedName>
    <definedName name="ere" localSheetId="6" hidden="1">{"sheet a",#N/A,FALSE,"A";"2 9 casflow",#N/A,FALSE,"B"}</definedName>
    <definedName name="ere" localSheetId="0" hidden="1">{"sheet a",#N/A,FALSE,"A";"2 9 casflow",#N/A,FALSE,"B"}</definedName>
    <definedName name="ere" hidden="1">{"sheet a",#N/A,FALSE,"A";"2 9 casflow",#N/A,FALSE,"B"}</definedName>
    <definedName name="ert5t6" localSheetId="12" hidden="1">{"Detail Project Cash Flow",#N/A,TRUE,"Cash Flow Grid";"Financing Calculation",#N/A,TRUE,"Cash Flow Grid"}</definedName>
    <definedName name="ert5t6" localSheetId="11" hidden="1">{"Detail Project Cash Flow",#N/A,TRUE,"Cash Flow Grid";"Financing Calculation",#N/A,TRUE,"Cash Flow Grid"}</definedName>
    <definedName name="ert5t6" localSheetId="2" hidden="1">{"Detail Project Cash Flow",#N/A,TRUE,"Cash Flow Grid";"Financing Calculation",#N/A,TRUE,"Cash Flow Grid"}</definedName>
    <definedName name="ert5t6" localSheetId="10" hidden="1">{"Detail Project Cash Flow",#N/A,TRUE,"Cash Flow Grid";"Financing Calculation",#N/A,TRUE,"Cash Flow Grid"}</definedName>
    <definedName name="ert5t6" localSheetId="4" hidden="1">{"Detail Project Cash Flow",#N/A,TRUE,"Cash Flow Grid";"Financing Calculation",#N/A,TRUE,"Cash Flow Grid"}</definedName>
    <definedName name="ert5t6" localSheetId="6" hidden="1">{"Detail Project Cash Flow",#N/A,TRUE,"Cash Flow Grid";"Financing Calculation",#N/A,TRUE,"Cash Flow Grid"}</definedName>
    <definedName name="ert5t6" localSheetId="0" hidden="1">{"Detail Project Cash Flow",#N/A,TRUE,"Cash Flow Grid";"Financing Calculation",#N/A,TRUE,"Cash Flow Grid"}</definedName>
    <definedName name="ert5t6" hidden="1">{"Detail Project Cash Flow",#N/A,TRUE,"Cash Flow Grid";"Financing Calculation",#N/A,TRUE,"Cash Flow Grid"}</definedName>
    <definedName name="erw" localSheetId="12" hidden="1">{"Detail Project Cash Flow",#N/A,TRUE,"Cash Flow Grid";"Financing Calculation",#N/A,TRUE,"Cash Flow Grid"}</definedName>
    <definedName name="erw" localSheetId="11" hidden="1">{"Detail Project Cash Flow",#N/A,TRUE,"Cash Flow Grid";"Financing Calculation",#N/A,TRUE,"Cash Flow Grid"}</definedName>
    <definedName name="erw" localSheetId="2" hidden="1">{"Detail Project Cash Flow",#N/A,TRUE,"Cash Flow Grid";"Financing Calculation",#N/A,TRUE,"Cash Flow Grid"}</definedName>
    <definedName name="erw" localSheetId="10" hidden="1">{"Detail Project Cash Flow",#N/A,TRUE,"Cash Flow Grid";"Financing Calculation",#N/A,TRUE,"Cash Flow Grid"}</definedName>
    <definedName name="erw" localSheetId="4" hidden="1">{"Detail Project Cash Flow",#N/A,TRUE,"Cash Flow Grid";"Financing Calculation",#N/A,TRUE,"Cash Flow Grid"}</definedName>
    <definedName name="erw" localSheetId="6" hidden="1">{"Detail Project Cash Flow",#N/A,TRUE,"Cash Flow Grid";"Financing Calculation",#N/A,TRUE,"Cash Flow Grid"}</definedName>
    <definedName name="erw" localSheetId="0" hidden="1">{"Detail Project Cash Flow",#N/A,TRUE,"Cash Flow Grid";"Financing Calculation",#N/A,TRUE,"Cash Flow Grid"}</definedName>
    <definedName name="erw" hidden="1">{"Detail Project Cash Flow",#N/A,TRUE,"Cash Flow Grid";"Financing Calculation",#N/A,TRUE,"Cash Flow Grid"}</definedName>
    <definedName name="Estimate" localSheetId="12" hidden="1">{#N/A,#N/A,FALSE,"Detail";#N/A,#N/A,FALSE,"Totals"}</definedName>
    <definedName name="Estimate" localSheetId="11" hidden="1">{#N/A,#N/A,FALSE,"Detail";#N/A,#N/A,FALSE,"Totals"}</definedName>
    <definedName name="Estimate" localSheetId="2" hidden="1">{#N/A,#N/A,FALSE,"Detail";#N/A,#N/A,FALSE,"Totals"}</definedName>
    <definedName name="Estimate" localSheetId="10" hidden="1">{#N/A,#N/A,FALSE,"Detail";#N/A,#N/A,FALSE,"Totals"}</definedName>
    <definedName name="Estimate" localSheetId="4" hidden="1">{#N/A,#N/A,FALSE,"Detail";#N/A,#N/A,FALSE,"Totals"}</definedName>
    <definedName name="Estimate" localSheetId="6" hidden="1">{#N/A,#N/A,FALSE,"Detail";#N/A,#N/A,FALSE,"Totals"}</definedName>
    <definedName name="Estimate" localSheetId="0" hidden="1">{#N/A,#N/A,FALSE,"Detail";#N/A,#N/A,FALSE,"Totals"}</definedName>
    <definedName name="Estimate" hidden="1">{#N/A,#N/A,FALSE,"Detail";#N/A,#N/A,FALSE,"Totals"}</definedName>
    <definedName name="ew" localSheetId="2" hidden="1">#REF!</definedName>
    <definedName name="ew" localSheetId="0" hidden="1">#REF!</definedName>
    <definedName name="ew" hidden="1">#REF!</definedName>
    <definedName name="execHold">10</definedName>
    <definedName name="EXHIBITBC">#N/A</definedName>
    <definedName name="EXP_AREA" localSheetId="12">#REF!</definedName>
    <definedName name="EXP_AREA" localSheetId="11">#REF!</definedName>
    <definedName name="EXP_AREA" localSheetId="2">#REF!</definedName>
    <definedName name="EXP_AREA" localSheetId="10">#REF!</definedName>
    <definedName name="EXP_AREA" localSheetId="4">#REF!</definedName>
    <definedName name="EXP_AREA" localSheetId="6">#REF!</definedName>
    <definedName name="EXP_AREA">#REF!</definedName>
    <definedName name="Exp00Tot">#REF!</definedName>
    <definedName name="Exp00TotSF">#REF!</definedName>
    <definedName name="Exp97Tot">#REF!</definedName>
    <definedName name="Exp97TotSF">#REF!</definedName>
    <definedName name="Exp98Tot">#REF!</definedName>
    <definedName name="Exp98TotSF">#REF!</definedName>
    <definedName name="Exp99Tot">#REF!</definedName>
    <definedName name="Exp99TotSF">#REF!</definedName>
    <definedName name="ExpBdgtTot">#REF!</definedName>
    <definedName name="ExpBdgtTotSF">#REF!</definedName>
    <definedName name="ExpCmpTot">#REF!</definedName>
    <definedName name="ExpCompTotSF">#REF!</definedName>
    <definedName name="Expense">#N/A</definedName>
    <definedName name="Expense_Comparables_Per_Square_Foot">#N/A</definedName>
    <definedName name="Expense_Comparisons">#REF!</definedName>
    <definedName name="EXPENSE_DETAIL">#REF!</definedName>
    <definedName name="EXPENSE_SUMMARY">#REF!</definedName>
    <definedName name="EXPENSES">#N/A</definedName>
    <definedName name="Expiration" localSheetId="12">#REF!</definedName>
    <definedName name="Expiration" localSheetId="11">#REF!</definedName>
    <definedName name="Expiration" localSheetId="2">#REF!</definedName>
    <definedName name="Expiration" localSheetId="10">#REF!</definedName>
    <definedName name="Expiration" localSheetId="4">#REF!</definedName>
    <definedName name="Expiration" localSheetId="6">#REF!</definedName>
    <definedName name="Expiration">#REF!</definedName>
    <definedName name="ExpIREMTot">#REF!</definedName>
    <definedName name="ExpIREMTotSF">#REF!</definedName>
    <definedName name="ExpRowDiff">ROW()-5</definedName>
    <definedName name="Extra_Pay" localSheetId="2">#REF!</definedName>
    <definedName name="Extra_Pay" localSheetId="0">#REF!</definedName>
    <definedName name="Extra_Pay">#REF!</definedName>
    <definedName name="factor_fixexp" localSheetId="12">#REF!</definedName>
    <definedName name="factor_fixexp" localSheetId="11">#REF!</definedName>
    <definedName name="factor_fixexp">#REF!</definedName>
    <definedName name="fdasfasd" localSheetId="12" hidden="1">{"bs",#N/A,FALSE,"SCF"}</definedName>
    <definedName name="fdasfasd" localSheetId="11" hidden="1">{"bs",#N/A,FALSE,"SCF"}</definedName>
    <definedName name="fdasfasd" localSheetId="2" hidden="1">{"bs",#N/A,FALSE,"SCF"}</definedName>
    <definedName name="fdasfasd" localSheetId="10" hidden="1">{"bs",#N/A,FALSE,"SCF"}</definedName>
    <definedName name="fdasfasd" localSheetId="4" hidden="1">{"bs",#N/A,FALSE,"SCF"}</definedName>
    <definedName name="fdasfasd" localSheetId="6" hidden="1">{"bs",#N/A,FALSE,"SCF"}</definedName>
    <definedName name="fdasfasd" localSheetId="0" hidden="1">{"bs",#N/A,FALSE,"SCF"}</definedName>
    <definedName name="fdasfasd" hidden="1">{"bs",#N/A,FALSE,"SCF"}</definedName>
    <definedName name="fdf" localSheetId="12" hidden="1">{"incomemth",#N/A,TRUE,"forecast00";"incomepercentmth",#N/A,TRUE,"forecast00";"balancemth",#N/A,TRUE,"forecast00";"cashmth",#N/A,TRUE,"forecast00";"covenantmth",#N/A,TRUE,"forecast00"}</definedName>
    <definedName name="fdf" localSheetId="11" hidden="1">{"incomemth",#N/A,TRUE,"forecast00";"incomepercentmth",#N/A,TRUE,"forecast00";"balancemth",#N/A,TRUE,"forecast00";"cashmth",#N/A,TRUE,"forecast00";"covenantmth",#N/A,TRUE,"forecast00"}</definedName>
    <definedName name="fdf" localSheetId="2" hidden="1">{"incomemth",#N/A,TRUE,"forecast00";"incomepercentmth",#N/A,TRUE,"forecast00";"balancemth",#N/A,TRUE,"forecast00";"cashmth",#N/A,TRUE,"forecast00";"covenantmth",#N/A,TRUE,"forecast00"}</definedName>
    <definedName name="fdf" localSheetId="10" hidden="1">{"incomemth",#N/A,TRUE,"forecast00";"incomepercentmth",#N/A,TRUE,"forecast00";"balancemth",#N/A,TRUE,"forecast00";"cashmth",#N/A,TRUE,"forecast00";"covenantmth",#N/A,TRUE,"forecast00"}</definedName>
    <definedName name="fdf" localSheetId="4" hidden="1">{"incomemth",#N/A,TRUE,"forecast00";"incomepercentmth",#N/A,TRUE,"forecast00";"balancemth",#N/A,TRUE,"forecast00";"cashmth",#N/A,TRUE,"forecast00";"covenantmth",#N/A,TRUE,"forecast00"}</definedName>
    <definedName name="fdf" localSheetId="6" hidden="1">{"incomemth",#N/A,TRUE,"forecast00";"incomepercentmth",#N/A,TRUE,"forecast00";"balancemth",#N/A,TRUE,"forecast00";"cashmth",#N/A,TRUE,"forecast00";"covenantmth",#N/A,TRUE,"forecast00"}</definedName>
    <definedName name="fdf" localSheetId="0" hidden="1">{"incomemth",#N/A,TRUE,"forecast00";"incomepercentmth",#N/A,TRUE,"forecast00";"balancemth",#N/A,TRUE,"forecast00";"cashmth",#N/A,TRUE,"forecast00";"covenantmth",#N/A,TRUE,"forecast00"}</definedName>
    <definedName name="fdf" hidden="1">{"incomemth",#N/A,TRUE,"forecast00";"incomepercentmth",#N/A,TRUE,"forecast00";"balancemth",#N/A,TRUE,"forecast00";"cashmth",#N/A,TRUE,"forecast00";"covenantmth",#N/A,TRUE,"forecast00"}</definedName>
    <definedName name="fdfdfd" localSheetId="12" hidden="1">{#N/A,#N/A,FALSE,"CAPREIT"}</definedName>
    <definedName name="fdfdfd" localSheetId="11" hidden="1">{#N/A,#N/A,FALSE,"CAPREIT"}</definedName>
    <definedName name="fdfdfd" localSheetId="2" hidden="1">{#N/A,#N/A,FALSE,"CAPREIT"}</definedName>
    <definedName name="fdfdfd" localSheetId="10" hidden="1">{#N/A,#N/A,FALSE,"CAPREIT"}</definedName>
    <definedName name="fdfdfd" localSheetId="4" hidden="1">{#N/A,#N/A,FALSE,"CAPREIT"}</definedName>
    <definedName name="fdfdfd" localSheetId="6" hidden="1">{#N/A,#N/A,FALSE,"CAPREIT"}</definedName>
    <definedName name="fdfdfd" localSheetId="0" hidden="1">{#N/A,#N/A,FALSE,"CAPREIT"}</definedName>
    <definedName name="fdfdfd" hidden="1">{#N/A,#N/A,FALSE,"CAPREIT"}</definedName>
    <definedName name="fdfdfdf" localSheetId="12" hidden="1">{#N/A,#N/A,FALSE,"CAPREIT"}</definedName>
    <definedName name="fdfdfdf" localSheetId="11" hidden="1">{#N/A,#N/A,FALSE,"CAPREIT"}</definedName>
    <definedName name="fdfdfdf" localSheetId="2" hidden="1">{#N/A,#N/A,FALSE,"CAPREIT"}</definedName>
    <definedName name="fdfdfdf" localSheetId="10" hidden="1">{#N/A,#N/A,FALSE,"CAPREIT"}</definedName>
    <definedName name="fdfdfdf" localSheetId="4" hidden="1">{#N/A,#N/A,FALSE,"CAPREIT"}</definedName>
    <definedName name="fdfdfdf" localSheetId="6" hidden="1">{#N/A,#N/A,FALSE,"CAPREIT"}</definedName>
    <definedName name="fdfdfdf" localSheetId="0" hidden="1">{#N/A,#N/A,FALSE,"CAPREIT"}</definedName>
    <definedName name="fdfdfdf" hidden="1">{#N/A,#N/A,FALSE,"CAPREIT"}</definedName>
    <definedName name="fdfghdf" localSheetId="12" hidden="1">{"inputs raw data",#N/A,TRUE,"INPUT"}</definedName>
    <definedName name="fdfghdf" localSheetId="11" hidden="1">{"inputs raw data",#N/A,TRUE,"INPUT"}</definedName>
    <definedName name="fdfghdf" localSheetId="2" hidden="1">{"inputs raw data",#N/A,TRUE,"INPUT"}</definedName>
    <definedName name="fdfghdf" localSheetId="10" hidden="1">{"inputs raw data",#N/A,TRUE,"INPUT"}</definedName>
    <definedName name="fdfghdf" localSheetId="4" hidden="1">{"inputs raw data",#N/A,TRUE,"INPUT"}</definedName>
    <definedName name="fdfghdf" localSheetId="6" hidden="1">{"inputs raw data",#N/A,TRUE,"INPUT"}</definedName>
    <definedName name="fdfghdf" localSheetId="0" hidden="1">{"inputs raw data",#N/A,TRUE,"INPUT"}</definedName>
    <definedName name="fdfghdf" hidden="1">{"inputs raw data",#N/A,TRUE,"INPUT"}</definedName>
    <definedName name="fdg" localSheetId="12" hidden="1">{"incomemth",#N/A,TRUE,"forecast00";"incomepercentmth",#N/A,TRUE,"forecast00";"balancemth",#N/A,TRUE,"forecast00";"cashmth",#N/A,TRUE,"forecast00";"covenantmth",#N/A,TRUE,"forecast00"}</definedName>
    <definedName name="fdg" localSheetId="11" hidden="1">{"incomemth",#N/A,TRUE,"forecast00";"incomepercentmth",#N/A,TRUE,"forecast00";"balancemth",#N/A,TRUE,"forecast00";"cashmth",#N/A,TRUE,"forecast00";"covenantmth",#N/A,TRUE,"forecast00"}</definedName>
    <definedName name="fdg" localSheetId="2" hidden="1">{"incomemth",#N/A,TRUE,"forecast00";"incomepercentmth",#N/A,TRUE,"forecast00";"balancemth",#N/A,TRUE,"forecast00";"cashmth",#N/A,TRUE,"forecast00";"covenantmth",#N/A,TRUE,"forecast00"}</definedName>
    <definedName name="fdg" localSheetId="10" hidden="1">{"incomemth",#N/A,TRUE,"forecast00";"incomepercentmth",#N/A,TRUE,"forecast00";"balancemth",#N/A,TRUE,"forecast00";"cashmth",#N/A,TRUE,"forecast00";"covenantmth",#N/A,TRUE,"forecast00"}</definedName>
    <definedName name="fdg" localSheetId="4" hidden="1">{"incomemth",#N/A,TRUE,"forecast00";"incomepercentmth",#N/A,TRUE,"forecast00";"balancemth",#N/A,TRUE,"forecast00";"cashmth",#N/A,TRUE,"forecast00";"covenantmth",#N/A,TRUE,"forecast00"}</definedName>
    <definedName name="fdg" localSheetId="6" hidden="1">{"incomemth",#N/A,TRUE,"forecast00";"incomepercentmth",#N/A,TRUE,"forecast00";"balancemth",#N/A,TRUE,"forecast00";"cashmth",#N/A,TRUE,"forecast00";"covenantmth",#N/A,TRUE,"forecast00"}</definedName>
    <definedName name="fdg" localSheetId="0" hidden="1">{"incomemth",#N/A,TRUE,"forecast00";"incomepercentmth",#N/A,TRUE,"forecast00";"balancemth",#N/A,TRUE,"forecast00";"cashmth",#N/A,TRUE,"forecast00";"covenantmth",#N/A,TRUE,"forecast00"}</definedName>
    <definedName name="fdg" hidden="1">{"incomemth",#N/A,TRUE,"forecast00";"incomepercentmth",#N/A,TRUE,"forecast00";"balancemth",#N/A,TRUE,"forecast00";"cashmth",#N/A,TRUE,"forecast00";"covenantmth",#N/A,TRUE,"forecast00"}</definedName>
    <definedName name="fds" localSheetId="12" hidden="1">{"incomemth",#N/A,TRUE,"forecast01";"incpercentmth",#N/A,TRUE,"forecast01";"balancemth",#N/A,TRUE,"forecast01";"cashmth",#N/A,TRUE,"forecast01";"cov2mth",#N/A,TRUE,"forecast01";"prbexp",#N/A,TRUE,"forecast01";"prbcap",#N/A,TRUE,"forecast01";"coalconsultants",#N/A,TRUE,"forecast01";"prbsum",#N/A,TRUE,"forecast01"}</definedName>
    <definedName name="fds" localSheetId="11" hidden="1">{"incomemth",#N/A,TRUE,"forecast01";"incpercentmth",#N/A,TRUE,"forecast01";"balancemth",#N/A,TRUE,"forecast01";"cashmth",#N/A,TRUE,"forecast01";"cov2mth",#N/A,TRUE,"forecast01";"prbexp",#N/A,TRUE,"forecast01";"prbcap",#N/A,TRUE,"forecast01";"coalconsultants",#N/A,TRUE,"forecast01";"prbsum",#N/A,TRUE,"forecast01"}</definedName>
    <definedName name="fds" localSheetId="2" hidden="1">{"incomemth",#N/A,TRUE,"forecast01";"incpercentmth",#N/A,TRUE,"forecast01";"balancemth",#N/A,TRUE,"forecast01";"cashmth",#N/A,TRUE,"forecast01";"cov2mth",#N/A,TRUE,"forecast01";"prbexp",#N/A,TRUE,"forecast01";"prbcap",#N/A,TRUE,"forecast01";"coalconsultants",#N/A,TRUE,"forecast01";"prbsum",#N/A,TRUE,"forecast01"}</definedName>
    <definedName name="fds" localSheetId="10" hidden="1">{"incomemth",#N/A,TRUE,"forecast01";"incpercentmth",#N/A,TRUE,"forecast01";"balancemth",#N/A,TRUE,"forecast01";"cashmth",#N/A,TRUE,"forecast01";"cov2mth",#N/A,TRUE,"forecast01";"prbexp",#N/A,TRUE,"forecast01";"prbcap",#N/A,TRUE,"forecast01";"coalconsultants",#N/A,TRUE,"forecast01";"prbsum",#N/A,TRUE,"forecast01"}</definedName>
    <definedName name="fds" localSheetId="4" hidden="1">{"incomemth",#N/A,TRUE,"forecast01";"incpercentmth",#N/A,TRUE,"forecast01";"balancemth",#N/A,TRUE,"forecast01";"cashmth",#N/A,TRUE,"forecast01";"cov2mth",#N/A,TRUE,"forecast01";"prbexp",#N/A,TRUE,"forecast01";"prbcap",#N/A,TRUE,"forecast01";"coalconsultants",#N/A,TRUE,"forecast01";"prbsum",#N/A,TRUE,"forecast01"}</definedName>
    <definedName name="fds" localSheetId="6" hidden="1">{"incomemth",#N/A,TRUE,"forecast01";"incpercentmth",#N/A,TRUE,"forecast01";"balancemth",#N/A,TRUE,"forecast01";"cashmth",#N/A,TRUE,"forecast01";"cov2mth",#N/A,TRUE,"forecast01";"prbexp",#N/A,TRUE,"forecast01";"prbcap",#N/A,TRUE,"forecast01";"coalconsultants",#N/A,TRUE,"forecast01";"prbsum",#N/A,TRUE,"forecast01"}</definedName>
    <definedName name="fds" localSheetId="0" hidden="1">{"incomemth",#N/A,TRUE,"forecast01";"incpercentmth",#N/A,TRUE,"forecast01";"balancemth",#N/A,TRUE,"forecast01";"cashmth",#N/A,TRUE,"forecast01";"cov2mth",#N/A,TRUE,"forecast01";"prbexp",#N/A,TRUE,"forecast01";"prbcap",#N/A,TRUE,"forecast01";"coalconsultants",#N/A,TRUE,"forecast01";"prbsum",#N/A,TRUE,"forecast01"}</definedName>
    <definedName name="fds" hidden="1">{"incomemth",#N/A,TRUE,"forecast01";"incpercentmth",#N/A,TRUE,"forecast01";"balancemth",#N/A,TRUE,"forecast01";"cashmth",#N/A,TRUE,"forecast01";"cov2mth",#N/A,TRUE,"forecast01";"prbexp",#N/A,TRUE,"forecast01";"prbcap",#N/A,TRUE,"forecast01";"coalconsultants",#N/A,TRUE,"forecast01";"prbsum",#N/A,TRUE,"forecast01"}</definedName>
    <definedName name="fdsafdsa" localSheetId="12">{"Price","ICTG","TS131","D","0","0","H"}</definedName>
    <definedName name="fdsafdsa" localSheetId="11">{"Price","ICTG","TS131","D","0","0","H"}</definedName>
    <definedName name="fdsafdsa" localSheetId="2">{"Price","ICTG","TS131","D","0","0","H"}</definedName>
    <definedName name="fdsafdsa" localSheetId="10">{"Price","ICTG","TS131","D","0","0","H"}</definedName>
    <definedName name="fdsafdsa" localSheetId="4">{"Price","ICTG","TS131","D","0","0","H"}</definedName>
    <definedName name="fdsafdsa" localSheetId="6">{"Price","ICTG","TS131","D","0","0","H"}</definedName>
    <definedName name="fdsafdsa" localSheetId="0">{"Price","ICTG","TS131","D","0","0","H"}</definedName>
    <definedName name="fdsafdsa">{"Price","ICTG","TS131","D","0","0","H"}</definedName>
    <definedName name="fdsfsd" localSheetId="12" hidden="1">{"incomemth",#N/A,TRUE,"forecast01";"incpercentmth",#N/A,TRUE,"forecast01";"balancemth",#N/A,TRUE,"forecast01";"cashmth",#N/A,TRUE,"forecast01";"cov2mth",#N/A,TRUE,"forecast01";"prbexp",#N/A,TRUE,"forecast01";"prbcap",#N/A,TRUE,"forecast01";"coalconsultants",#N/A,TRUE,"forecast01";"prbsum",#N/A,TRUE,"forecast01"}</definedName>
    <definedName name="fdsfsd" localSheetId="11" hidden="1">{"incomemth",#N/A,TRUE,"forecast01";"incpercentmth",#N/A,TRUE,"forecast01";"balancemth",#N/A,TRUE,"forecast01";"cashmth",#N/A,TRUE,"forecast01";"cov2mth",#N/A,TRUE,"forecast01";"prbexp",#N/A,TRUE,"forecast01";"prbcap",#N/A,TRUE,"forecast01";"coalconsultants",#N/A,TRUE,"forecast01";"prbsum",#N/A,TRUE,"forecast01"}</definedName>
    <definedName name="fdsfsd" localSheetId="2" hidden="1">{"incomemth",#N/A,TRUE,"forecast01";"incpercentmth",#N/A,TRUE,"forecast01";"balancemth",#N/A,TRUE,"forecast01";"cashmth",#N/A,TRUE,"forecast01";"cov2mth",#N/A,TRUE,"forecast01";"prbexp",#N/A,TRUE,"forecast01";"prbcap",#N/A,TRUE,"forecast01";"coalconsultants",#N/A,TRUE,"forecast01";"prbsum",#N/A,TRUE,"forecast01"}</definedName>
    <definedName name="fdsfsd" localSheetId="10" hidden="1">{"incomemth",#N/A,TRUE,"forecast01";"incpercentmth",#N/A,TRUE,"forecast01";"balancemth",#N/A,TRUE,"forecast01";"cashmth",#N/A,TRUE,"forecast01";"cov2mth",#N/A,TRUE,"forecast01";"prbexp",#N/A,TRUE,"forecast01";"prbcap",#N/A,TRUE,"forecast01";"coalconsultants",#N/A,TRUE,"forecast01";"prbsum",#N/A,TRUE,"forecast01"}</definedName>
    <definedName name="fdsfsd" localSheetId="4" hidden="1">{"incomemth",#N/A,TRUE,"forecast01";"incpercentmth",#N/A,TRUE,"forecast01";"balancemth",#N/A,TRUE,"forecast01";"cashmth",#N/A,TRUE,"forecast01";"cov2mth",#N/A,TRUE,"forecast01";"prbexp",#N/A,TRUE,"forecast01";"prbcap",#N/A,TRUE,"forecast01";"coalconsultants",#N/A,TRUE,"forecast01";"prbsum",#N/A,TRUE,"forecast01"}</definedName>
    <definedName name="fdsfsd" localSheetId="6" hidden="1">{"incomemth",#N/A,TRUE,"forecast01";"incpercentmth",#N/A,TRUE,"forecast01";"balancemth",#N/A,TRUE,"forecast01";"cashmth",#N/A,TRUE,"forecast01";"cov2mth",#N/A,TRUE,"forecast01";"prbexp",#N/A,TRUE,"forecast01";"prbcap",#N/A,TRUE,"forecast01";"coalconsultants",#N/A,TRUE,"forecast01";"prbsum",#N/A,TRUE,"forecast01"}</definedName>
    <definedName name="fdsfsd" localSheetId="0" hidden="1">{"incomemth",#N/A,TRUE,"forecast01";"incpercentmth",#N/A,TRUE,"forecast01";"balancemth",#N/A,TRUE,"forecast01";"cashmth",#N/A,TRUE,"forecast01";"cov2mth",#N/A,TRUE,"forecast01";"prbexp",#N/A,TRUE,"forecast01";"prbcap",#N/A,TRUE,"forecast01";"coalconsultants",#N/A,TRUE,"forecast01";"prbsum",#N/A,TRUE,"forecast01"}</definedName>
    <definedName name="fdsfsd" hidden="1">{"incomemth",#N/A,TRUE,"forecast01";"incpercentmth",#N/A,TRUE,"forecast01";"balancemth",#N/A,TRUE,"forecast01";"cashmth",#N/A,TRUE,"forecast01";"cov2mth",#N/A,TRUE,"forecast01";"prbexp",#N/A,TRUE,"forecast01";"prbcap",#N/A,TRUE,"forecast01";"coalconsultants",#N/A,TRUE,"forecast01";"prbsum",#N/A,TRUE,"forecast01"}</definedName>
    <definedName name="fdsg" localSheetId="12" hidden="1">{"incomemth",#N/A,TRUE,"forecast00";"incomepercentmth",#N/A,TRUE,"forecast00";"balancemth",#N/A,TRUE,"forecast00";"cashmth",#N/A,TRUE,"forecast00";"covenantmth",#N/A,TRUE,"forecast00"}</definedName>
    <definedName name="fdsg" localSheetId="11" hidden="1">{"incomemth",#N/A,TRUE,"forecast00";"incomepercentmth",#N/A,TRUE,"forecast00";"balancemth",#N/A,TRUE,"forecast00";"cashmth",#N/A,TRUE,"forecast00";"covenantmth",#N/A,TRUE,"forecast00"}</definedName>
    <definedName name="fdsg" localSheetId="2" hidden="1">{"incomemth",#N/A,TRUE,"forecast00";"incomepercentmth",#N/A,TRUE,"forecast00";"balancemth",#N/A,TRUE,"forecast00";"cashmth",#N/A,TRUE,"forecast00";"covenantmth",#N/A,TRUE,"forecast00"}</definedName>
    <definedName name="fdsg" localSheetId="10" hidden="1">{"incomemth",#N/A,TRUE,"forecast00";"incomepercentmth",#N/A,TRUE,"forecast00";"balancemth",#N/A,TRUE,"forecast00";"cashmth",#N/A,TRUE,"forecast00";"covenantmth",#N/A,TRUE,"forecast00"}</definedName>
    <definedName name="fdsg" localSheetId="4" hidden="1">{"incomemth",#N/A,TRUE,"forecast00";"incomepercentmth",#N/A,TRUE,"forecast00";"balancemth",#N/A,TRUE,"forecast00";"cashmth",#N/A,TRUE,"forecast00";"covenantmth",#N/A,TRUE,"forecast00"}</definedName>
    <definedName name="fdsg" localSheetId="6" hidden="1">{"incomemth",#N/A,TRUE,"forecast00";"incomepercentmth",#N/A,TRUE,"forecast00";"balancemth",#N/A,TRUE,"forecast00";"cashmth",#N/A,TRUE,"forecast00";"covenantmth",#N/A,TRUE,"forecast00"}</definedName>
    <definedName name="fdsg" localSheetId="0" hidden="1">{"incomemth",#N/A,TRUE,"forecast00";"incomepercentmth",#N/A,TRUE,"forecast00";"balancemth",#N/A,TRUE,"forecast00";"cashmth",#N/A,TRUE,"forecast00";"covenantmth",#N/A,TRUE,"forecast00"}</definedName>
    <definedName name="fdsg" hidden="1">{"incomemth",#N/A,TRUE,"forecast00";"incomepercentmth",#N/A,TRUE,"forecast00";"balancemth",#N/A,TRUE,"forecast00";"cashmth",#N/A,TRUE,"forecast00";"covenantmth",#N/A,TRUE,"forecast00"}</definedName>
    <definedName name="fdsg1" localSheetId="12" hidden="1">{"incomemth",#N/A,TRUE,"forecast00";"incomepercentmth",#N/A,TRUE,"forecast00";"balancemth",#N/A,TRUE,"forecast00";"cashmth",#N/A,TRUE,"forecast00";"covenantmth",#N/A,TRUE,"forecast00"}</definedName>
    <definedName name="fdsg1" localSheetId="11" hidden="1">{"incomemth",#N/A,TRUE,"forecast00";"incomepercentmth",#N/A,TRUE,"forecast00";"balancemth",#N/A,TRUE,"forecast00";"cashmth",#N/A,TRUE,"forecast00";"covenantmth",#N/A,TRUE,"forecast00"}</definedName>
    <definedName name="fdsg1" localSheetId="2" hidden="1">{"incomemth",#N/A,TRUE,"forecast00";"incomepercentmth",#N/A,TRUE,"forecast00";"balancemth",#N/A,TRUE,"forecast00";"cashmth",#N/A,TRUE,"forecast00";"covenantmth",#N/A,TRUE,"forecast00"}</definedName>
    <definedName name="fdsg1" localSheetId="10" hidden="1">{"incomemth",#N/A,TRUE,"forecast00";"incomepercentmth",#N/A,TRUE,"forecast00";"balancemth",#N/A,TRUE,"forecast00";"cashmth",#N/A,TRUE,"forecast00";"covenantmth",#N/A,TRUE,"forecast00"}</definedName>
    <definedName name="fdsg1" localSheetId="4" hidden="1">{"incomemth",#N/A,TRUE,"forecast00";"incomepercentmth",#N/A,TRUE,"forecast00";"balancemth",#N/A,TRUE,"forecast00";"cashmth",#N/A,TRUE,"forecast00";"covenantmth",#N/A,TRUE,"forecast00"}</definedName>
    <definedName name="fdsg1" localSheetId="6" hidden="1">{"incomemth",#N/A,TRUE,"forecast00";"incomepercentmth",#N/A,TRUE,"forecast00";"balancemth",#N/A,TRUE,"forecast00";"cashmth",#N/A,TRUE,"forecast00";"covenantmth",#N/A,TRUE,"forecast00"}</definedName>
    <definedName name="fdsg1" localSheetId="0" hidden="1">{"incomemth",#N/A,TRUE,"forecast00";"incomepercentmth",#N/A,TRUE,"forecast00";"balancemth",#N/A,TRUE,"forecast00";"cashmth",#N/A,TRUE,"forecast00";"covenantmth",#N/A,TRUE,"forecast00"}</definedName>
    <definedName name="fdsg1" hidden="1">{"incomemth",#N/A,TRUE,"forecast00";"incomepercentmth",#N/A,TRUE,"forecast00";"balancemth",#N/A,TRUE,"forecast00";"cashmth",#N/A,TRUE,"forecast00";"covenantmth",#N/A,TRUE,"forecast00"}</definedName>
    <definedName name="fefsf" localSheetId="12" hidden="1">{"incomemth",#N/A,TRUE,"forecast01";"incpercentmth",#N/A,TRUE,"forecast01";"balancemth",#N/A,TRUE,"forecast01";"cashmth",#N/A,TRUE,"forecast01";"cov2mth",#N/A,TRUE,"forecast01";"prbexp",#N/A,TRUE,"forecast01";"prbcap",#N/A,TRUE,"forecast01";"coalconsultants",#N/A,TRUE,"forecast01";"prbsum",#N/A,TRUE,"forecast01"}</definedName>
    <definedName name="fefsf" localSheetId="11" hidden="1">{"incomemth",#N/A,TRUE,"forecast01";"incpercentmth",#N/A,TRUE,"forecast01";"balancemth",#N/A,TRUE,"forecast01";"cashmth",#N/A,TRUE,"forecast01";"cov2mth",#N/A,TRUE,"forecast01";"prbexp",#N/A,TRUE,"forecast01";"prbcap",#N/A,TRUE,"forecast01";"coalconsultants",#N/A,TRUE,"forecast01";"prbsum",#N/A,TRUE,"forecast01"}</definedName>
    <definedName name="fefsf" localSheetId="2" hidden="1">{"incomemth",#N/A,TRUE,"forecast01";"incpercentmth",#N/A,TRUE,"forecast01";"balancemth",#N/A,TRUE,"forecast01";"cashmth",#N/A,TRUE,"forecast01";"cov2mth",#N/A,TRUE,"forecast01";"prbexp",#N/A,TRUE,"forecast01";"prbcap",#N/A,TRUE,"forecast01";"coalconsultants",#N/A,TRUE,"forecast01";"prbsum",#N/A,TRUE,"forecast01"}</definedName>
    <definedName name="fefsf" localSheetId="10" hidden="1">{"incomemth",#N/A,TRUE,"forecast01";"incpercentmth",#N/A,TRUE,"forecast01";"balancemth",#N/A,TRUE,"forecast01";"cashmth",#N/A,TRUE,"forecast01";"cov2mth",#N/A,TRUE,"forecast01";"prbexp",#N/A,TRUE,"forecast01";"prbcap",#N/A,TRUE,"forecast01";"coalconsultants",#N/A,TRUE,"forecast01";"prbsum",#N/A,TRUE,"forecast01"}</definedName>
    <definedName name="fefsf" localSheetId="4" hidden="1">{"incomemth",#N/A,TRUE,"forecast01";"incpercentmth",#N/A,TRUE,"forecast01";"balancemth",#N/A,TRUE,"forecast01";"cashmth",#N/A,TRUE,"forecast01";"cov2mth",#N/A,TRUE,"forecast01";"prbexp",#N/A,TRUE,"forecast01";"prbcap",#N/A,TRUE,"forecast01";"coalconsultants",#N/A,TRUE,"forecast01";"prbsum",#N/A,TRUE,"forecast01"}</definedName>
    <definedName name="fefsf" localSheetId="6" hidden="1">{"incomemth",#N/A,TRUE,"forecast01";"incpercentmth",#N/A,TRUE,"forecast01";"balancemth",#N/A,TRUE,"forecast01";"cashmth",#N/A,TRUE,"forecast01";"cov2mth",#N/A,TRUE,"forecast01";"prbexp",#N/A,TRUE,"forecast01";"prbcap",#N/A,TRUE,"forecast01";"coalconsultants",#N/A,TRUE,"forecast01";"prbsum",#N/A,TRUE,"forecast01"}</definedName>
    <definedName name="fefsf" localSheetId="0" hidden="1">{"incomemth",#N/A,TRUE,"forecast01";"incpercentmth",#N/A,TRUE,"forecast01";"balancemth",#N/A,TRUE,"forecast01";"cashmth",#N/A,TRUE,"forecast01";"cov2mth",#N/A,TRUE,"forecast01";"prbexp",#N/A,TRUE,"forecast01";"prbcap",#N/A,TRUE,"forecast01";"coalconsultants",#N/A,TRUE,"forecast01";"prbsum",#N/A,TRUE,"forecast01"}</definedName>
    <definedName name="fefsf" hidden="1">{"incomemth",#N/A,TRUE,"forecast01";"incpercentmth",#N/A,TRUE,"forecast01";"balancemth",#N/A,TRUE,"forecast01";"cashmth",#N/A,TRUE,"forecast01";"cov2mth",#N/A,TRUE,"forecast01";"prbexp",#N/A,TRUE,"forecast01";"prbcap",#N/A,TRUE,"forecast01";"coalconsultants",#N/A,TRUE,"forecast01";"prbsum",#N/A,TRUE,"forecast01"}</definedName>
    <definedName name="fefsf1" localSheetId="12" hidden="1">{"incomemth",#N/A,TRUE,"forecast01";"incpercentmth",#N/A,TRUE,"forecast01";"balancemth",#N/A,TRUE,"forecast01";"cashmth",#N/A,TRUE,"forecast01";"cov2mth",#N/A,TRUE,"forecast01";"prbexp",#N/A,TRUE,"forecast01";"prbcap",#N/A,TRUE,"forecast01";"coalconsultants",#N/A,TRUE,"forecast01";"prbsum",#N/A,TRUE,"forecast01"}</definedName>
    <definedName name="fefsf1" localSheetId="11" hidden="1">{"incomemth",#N/A,TRUE,"forecast01";"incpercentmth",#N/A,TRUE,"forecast01";"balancemth",#N/A,TRUE,"forecast01";"cashmth",#N/A,TRUE,"forecast01";"cov2mth",#N/A,TRUE,"forecast01";"prbexp",#N/A,TRUE,"forecast01";"prbcap",#N/A,TRUE,"forecast01";"coalconsultants",#N/A,TRUE,"forecast01";"prbsum",#N/A,TRUE,"forecast01"}</definedName>
    <definedName name="fefsf1" localSheetId="2" hidden="1">{"incomemth",#N/A,TRUE,"forecast01";"incpercentmth",#N/A,TRUE,"forecast01";"balancemth",#N/A,TRUE,"forecast01";"cashmth",#N/A,TRUE,"forecast01";"cov2mth",#N/A,TRUE,"forecast01";"prbexp",#N/A,TRUE,"forecast01";"prbcap",#N/A,TRUE,"forecast01";"coalconsultants",#N/A,TRUE,"forecast01";"prbsum",#N/A,TRUE,"forecast01"}</definedName>
    <definedName name="fefsf1" localSheetId="10" hidden="1">{"incomemth",#N/A,TRUE,"forecast01";"incpercentmth",#N/A,TRUE,"forecast01";"balancemth",#N/A,TRUE,"forecast01";"cashmth",#N/A,TRUE,"forecast01";"cov2mth",#N/A,TRUE,"forecast01";"prbexp",#N/A,TRUE,"forecast01";"prbcap",#N/A,TRUE,"forecast01";"coalconsultants",#N/A,TRUE,"forecast01";"prbsum",#N/A,TRUE,"forecast01"}</definedName>
    <definedName name="fefsf1" localSheetId="4" hidden="1">{"incomemth",#N/A,TRUE,"forecast01";"incpercentmth",#N/A,TRUE,"forecast01";"balancemth",#N/A,TRUE,"forecast01";"cashmth",#N/A,TRUE,"forecast01";"cov2mth",#N/A,TRUE,"forecast01";"prbexp",#N/A,TRUE,"forecast01";"prbcap",#N/A,TRUE,"forecast01";"coalconsultants",#N/A,TRUE,"forecast01";"prbsum",#N/A,TRUE,"forecast01"}</definedName>
    <definedName name="fefsf1" localSheetId="6" hidden="1">{"incomemth",#N/A,TRUE,"forecast01";"incpercentmth",#N/A,TRUE,"forecast01";"balancemth",#N/A,TRUE,"forecast01";"cashmth",#N/A,TRUE,"forecast01";"cov2mth",#N/A,TRUE,"forecast01";"prbexp",#N/A,TRUE,"forecast01";"prbcap",#N/A,TRUE,"forecast01";"coalconsultants",#N/A,TRUE,"forecast01";"prbsum",#N/A,TRUE,"forecast01"}</definedName>
    <definedName name="fefsf1" localSheetId="0" hidden="1">{"incomemth",#N/A,TRUE,"forecast01";"incpercentmth",#N/A,TRUE,"forecast01";"balancemth",#N/A,TRUE,"forecast01";"cashmth",#N/A,TRUE,"forecast01";"cov2mth",#N/A,TRUE,"forecast01";"prbexp",#N/A,TRUE,"forecast01";"prbcap",#N/A,TRUE,"forecast01";"coalconsultants",#N/A,TRUE,"forecast01";"prbsum",#N/A,TRUE,"forecast01"}</definedName>
    <definedName name="fefsf1" hidden="1">{"incomemth",#N/A,TRUE,"forecast01";"incpercentmth",#N/A,TRUE,"forecast01";"balancemth",#N/A,TRUE,"forecast01";"cashmth",#N/A,TRUE,"forecast01";"cov2mth",#N/A,TRUE,"forecast01";"prbexp",#N/A,TRUE,"forecast01";"prbcap",#N/A,TRUE,"forecast01";"coalconsultants",#N/A,TRUE,"forecast01";"prbsum",#N/A,TRUE,"forecast01"}</definedName>
    <definedName name="FFAPPCOLNAME1_1" localSheetId="12">#REF!</definedName>
    <definedName name="FFAPPCOLNAME1_1" localSheetId="11">#REF!</definedName>
    <definedName name="FFAPPCOLNAME1_1" localSheetId="2">#REF!</definedName>
    <definedName name="FFAPPCOLNAME1_1" localSheetId="10">#REF!</definedName>
    <definedName name="FFAPPCOLNAME1_1" localSheetId="4">#REF!</definedName>
    <definedName name="FFAPPCOLNAME1_1" localSheetId="6">#REF!</definedName>
    <definedName name="FFAPPCOLNAME1_1">#REF!</definedName>
    <definedName name="FFAPPCOLNAME1_2" localSheetId="12">#REF!</definedName>
    <definedName name="FFAPPCOLNAME1_2" localSheetId="11">#REF!</definedName>
    <definedName name="FFAPPCOLNAME1_2" localSheetId="2">#REF!</definedName>
    <definedName name="FFAPPCOLNAME1_2">#REF!</definedName>
    <definedName name="FFAPPCOLNAME2_1" localSheetId="12">#REF!</definedName>
    <definedName name="FFAPPCOLNAME2_1" localSheetId="11">#REF!</definedName>
    <definedName name="FFAPPCOLNAME2_1" localSheetId="2">#REF!</definedName>
    <definedName name="FFAPPCOLNAME2_1">#REF!</definedName>
    <definedName name="FFAPPCOLNAME2_2" localSheetId="12">#REF!</definedName>
    <definedName name="FFAPPCOLNAME2_2" localSheetId="11">#REF!</definedName>
    <definedName name="FFAPPCOLNAME2_2">#REF!</definedName>
    <definedName name="FFAPPCOLNAME3_1" localSheetId="12">#REF!</definedName>
    <definedName name="FFAPPCOLNAME3_1" localSheetId="11">#REF!</definedName>
    <definedName name="FFAPPCOLNAME3_1">#REF!</definedName>
    <definedName name="FFAPPCOLNAME3_2" localSheetId="12">#REF!</definedName>
    <definedName name="FFAPPCOLNAME3_2" localSheetId="11">#REF!</definedName>
    <definedName name="FFAPPCOLNAME3_2">#REF!</definedName>
    <definedName name="FFAPPCOLNAME4_1" localSheetId="12">#REF!</definedName>
    <definedName name="FFAPPCOLNAME4_1" localSheetId="11">#REF!</definedName>
    <definedName name="FFAPPCOLNAME4_1">#REF!</definedName>
    <definedName name="FFAPPCOLNAME4_2" localSheetId="12">#REF!</definedName>
    <definedName name="FFAPPCOLNAME4_2" localSheetId="11">#REF!</definedName>
    <definedName name="FFAPPCOLNAME4_2">#REF!</definedName>
    <definedName name="FFAPPCOLNAME5_1" localSheetId="12">#REF!</definedName>
    <definedName name="FFAPPCOLNAME5_1" localSheetId="11">#REF!</definedName>
    <definedName name="FFAPPCOLNAME5_1">#REF!</definedName>
    <definedName name="fff" hidden="1">#REF!</definedName>
    <definedName name="FFSEGDESC1_1" localSheetId="12">#REF!</definedName>
    <definedName name="FFSEGDESC1_1" localSheetId="11">#REF!</definedName>
    <definedName name="FFSEGDESC1_1">#REF!</definedName>
    <definedName name="FFSEGDESC1_2" localSheetId="12">#REF!</definedName>
    <definedName name="FFSEGDESC1_2" localSheetId="11">#REF!</definedName>
    <definedName name="FFSEGDESC1_2">#REF!</definedName>
    <definedName name="FFSEGDESC2_1" localSheetId="12">#REF!</definedName>
    <definedName name="FFSEGDESC2_1" localSheetId="11">#REF!</definedName>
    <definedName name="FFSEGDESC2_1">#REF!</definedName>
    <definedName name="FFSEGDESC2_2" localSheetId="12">#REF!</definedName>
    <definedName name="FFSEGDESC2_2" localSheetId="11">#REF!</definedName>
    <definedName name="FFSEGDESC2_2">#REF!</definedName>
    <definedName name="FFSEGDESC3_1" localSheetId="12">#REF!</definedName>
    <definedName name="FFSEGDESC3_1" localSheetId="11">#REF!</definedName>
    <definedName name="FFSEGDESC3_1">#REF!</definedName>
    <definedName name="FFSEGDESC3_2" localSheetId="12">#REF!</definedName>
    <definedName name="FFSEGDESC3_2" localSheetId="11">#REF!</definedName>
    <definedName name="FFSEGDESC3_2">#REF!</definedName>
    <definedName name="FFSEGDESC4_1" localSheetId="12">#REF!</definedName>
    <definedName name="FFSEGDESC4_1" localSheetId="11">#REF!</definedName>
    <definedName name="FFSEGDESC4_1">#REF!</definedName>
    <definedName name="FFSEGDESC4_2" localSheetId="12">#REF!</definedName>
    <definedName name="FFSEGDESC4_2" localSheetId="11">#REF!</definedName>
    <definedName name="FFSEGDESC4_2">#REF!</definedName>
    <definedName name="FFSEGDESC5_1" localSheetId="12">#REF!</definedName>
    <definedName name="FFSEGDESC5_1" localSheetId="11">#REF!</definedName>
    <definedName name="FFSEGDESC5_1">#REF!</definedName>
    <definedName name="FFSEGMENT1_1" localSheetId="12">#REF!</definedName>
    <definedName name="FFSEGMENT1_1" localSheetId="11">#REF!</definedName>
    <definedName name="FFSEGMENT1_1">#REF!</definedName>
    <definedName name="FFSEGMENT1_2" localSheetId="12">#REF!</definedName>
    <definedName name="FFSEGMENT1_2" localSheetId="11">#REF!</definedName>
    <definedName name="FFSEGMENT1_2">#REF!</definedName>
    <definedName name="FFSEGMENT2_1" localSheetId="12">#REF!</definedName>
    <definedName name="FFSEGMENT2_1" localSheetId="11">#REF!</definedName>
    <definedName name="FFSEGMENT2_1">#REF!</definedName>
    <definedName name="FFSEGMENT2_2" localSheetId="12">#REF!</definedName>
    <definedName name="FFSEGMENT2_2" localSheetId="11">#REF!</definedName>
    <definedName name="FFSEGMENT2_2">#REF!</definedName>
    <definedName name="FFSEGMENT3_1" localSheetId="12">#REF!</definedName>
    <definedName name="FFSEGMENT3_1" localSheetId="11">#REF!</definedName>
    <definedName name="FFSEGMENT3_1">#REF!</definedName>
    <definedName name="FFSEGMENT3_2" localSheetId="12">#REF!</definedName>
    <definedName name="FFSEGMENT3_2" localSheetId="11">#REF!</definedName>
    <definedName name="FFSEGMENT3_2">#REF!</definedName>
    <definedName name="FFSEGMENT4_1" localSheetId="12">#REF!</definedName>
    <definedName name="FFSEGMENT4_1" localSheetId="11">#REF!</definedName>
    <definedName name="FFSEGMENT4_1">#REF!</definedName>
    <definedName name="FFSEGMENT4_2" localSheetId="12">#REF!</definedName>
    <definedName name="FFSEGMENT4_2" localSheetId="11">#REF!</definedName>
    <definedName name="FFSEGMENT4_2">#REF!</definedName>
    <definedName name="FFSEGMENT5_1" localSheetId="12">#REF!</definedName>
    <definedName name="FFSEGMENT5_1" localSheetId="11">#REF!</definedName>
    <definedName name="FFSEGMENT5_1">#REF!</definedName>
    <definedName name="FFSEGSEPARATOR1" localSheetId="12">#REF!</definedName>
    <definedName name="FFSEGSEPARATOR1" localSheetId="11">#REF!</definedName>
    <definedName name="FFSEGSEPARATOR1">#REF!</definedName>
    <definedName name="FFSEGSEPARATOR2" localSheetId="12">#REF!</definedName>
    <definedName name="FFSEGSEPARATOR2" localSheetId="11">#REF!</definedName>
    <definedName name="FFSEGSEPARATOR2">#REF!</definedName>
    <definedName name="FILEN">#N/A</definedName>
    <definedName name="FILENAME">#N/A</definedName>
    <definedName name="Filename1">#REF!</definedName>
    <definedName name="Filename2">#REF!</definedName>
    <definedName name="Filename3">#REF!</definedName>
    <definedName name="filename4">#REF!</definedName>
    <definedName name="filename5">#REF!</definedName>
    <definedName name="filename6">#REF!</definedName>
    <definedName name="FIN" localSheetId="12">#REF!</definedName>
    <definedName name="FIN" localSheetId="11">#REF!</definedName>
    <definedName name="FIN" localSheetId="2">#REF!</definedName>
    <definedName name="FIN" localSheetId="10">#REF!</definedName>
    <definedName name="FIN" localSheetId="4">#REF!</definedName>
    <definedName name="FIN" localSheetId="6">#REF!</definedName>
    <definedName name="FIN">#REF!</definedName>
    <definedName name="FINAN">#REF!</definedName>
    <definedName name="First_payment_due">#REF!</definedName>
    <definedName name="Five_Yr_UST" localSheetId="2">#REF!</definedName>
    <definedName name="Five_Yr_UST" localSheetId="10">#REF!</definedName>
    <definedName name="Five_Yr_UST" localSheetId="4">#REF!</definedName>
    <definedName name="Five_Yr_UST">#REF!</definedName>
    <definedName name="Fixed_exp" localSheetId="12">#REF!</definedName>
    <definedName name="Fixed_exp" localSheetId="11">#REF!</definedName>
    <definedName name="Fixed_exp" localSheetId="2">#REF!</definedName>
    <definedName name="Fixed_exp" localSheetId="10">#REF!</definedName>
    <definedName name="Fixed_exp" localSheetId="4">#REF!</definedName>
    <definedName name="Fixed_exp" localSheetId="6">#REF!</definedName>
    <definedName name="Fixed_exp">#REF!</definedName>
    <definedName name="fjlk" localSheetId="12" hidden="1">{"incomemth",#N/A,TRUE,"forecast01";"incpercentmth",#N/A,TRUE,"forecast01";"balancemth",#N/A,TRUE,"forecast01";"cashmth",#N/A,TRUE,"forecast01";"cov2mth",#N/A,TRUE,"forecast01";"prbexp",#N/A,TRUE,"forecast01";"prbcap",#N/A,TRUE,"forecast01";"coalconsultants",#N/A,TRUE,"forecast01";"prbsum",#N/A,TRUE,"forecast01"}</definedName>
    <definedName name="fjlk" localSheetId="11" hidden="1">{"incomemth",#N/A,TRUE,"forecast01";"incpercentmth",#N/A,TRUE,"forecast01";"balancemth",#N/A,TRUE,"forecast01";"cashmth",#N/A,TRUE,"forecast01";"cov2mth",#N/A,TRUE,"forecast01";"prbexp",#N/A,TRUE,"forecast01";"prbcap",#N/A,TRUE,"forecast01";"coalconsultants",#N/A,TRUE,"forecast01";"prbsum",#N/A,TRUE,"forecast01"}</definedName>
    <definedName name="fjlk" localSheetId="2" hidden="1">{"incomemth",#N/A,TRUE,"forecast01";"incpercentmth",#N/A,TRUE,"forecast01";"balancemth",#N/A,TRUE,"forecast01";"cashmth",#N/A,TRUE,"forecast01";"cov2mth",#N/A,TRUE,"forecast01";"prbexp",#N/A,TRUE,"forecast01";"prbcap",#N/A,TRUE,"forecast01";"coalconsultants",#N/A,TRUE,"forecast01";"prbsum",#N/A,TRUE,"forecast01"}</definedName>
    <definedName name="fjlk" localSheetId="10" hidden="1">{"incomemth",#N/A,TRUE,"forecast01";"incpercentmth",#N/A,TRUE,"forecast01";"balancemth",#N/A,TRUE,"forecast01";"cashmth",#N/A,TRUE,"forecast01";"cov2mth",#N/A,TRUE,"forecast01";"prbexp",#N/A,TRUE,"forecast01";"prbcap",#N/A,TRUE,"forecast01";"coalconsultants",#N/A,TRUE,"forecast01";"prbsum",#N/A,TRUE,"forecast01"}</definedName>
    <definedName name="fjlk" localSheetId="4" hidden="1">{"incomemth",#N/A,TRUE,"forecast01";"incpercentmth",#N/A,TRUE,"forecast01";"balancemth",#N/A,TRUE,"forecast01";"cashmth",#N/A,TRUE,"forecast01";"cov2mth",#N/A,TRUE,"forecast01";"prbexp",#N/A,TRUE,"forecast01";"prbcap",#N/A,TRUE,"forecast01";"coalconsultants",#N/A,TRUE,"forecast01";"prbsum",#N/A,TRUE,"forecast01"}</definedName>
    <definedName name="fjlk" localSheetId="6" hidden="1">{"incomemth",#N/A,TRUE,"forecast01";"incpercentmth",#N/A,TRUE,"forecast01";"balancemth",#N/A,TRUE,"forecast01";"cashmth",#N/A,TRUE,"forecast01";"cov2mth",#N/A,TRUE,"forecast01";"prbexp",#N/A,TRUE,"forecast01";"prbcap",#N/A,TRUE,"forecast01";"coalconsultants",#N/A,TRUE,"forecast01";"prbsum",#N/A,TRUE,"forecast01"}</definedName>
    <definedName name="fjlk" localSheetId="0" hidden="1">{"incomemth",#N/A,TRUE,"forecast01";"incpercentmth",#N/A,TRUE,"forecast01";"balancemth",#N/A,TRUE,"forecast01";"cashmth",#N/A,TRUE,"forecast01";"cov2mth",#N/A,TRUE,"forecast01";"prbexp",#N/A,TRUE,"forecast01";"prbcap",#N/A,TRUE,"forecast01";"coalconsultants",#N/A,TRUE,"forecast01";"prbsum",#N/A,TRUE,"forecast01"}</definedName>
    <definedName name="fjlk" hidden="1">{"incomemth",#N/A,TRUE,"forecast01";"incpercentmth",#N/A,TRUE,"forecast01";"balancemth",#N/A,TRUE,"forecast01";"cashmth",#N/A,TRUE,"forecast01";"cov2mth",#N/A,TRUE,"forecast01";"prbexp",#N/A,TRUE,"forecast01";"prbcap",#N/A,TRUE,"forecast01";"coalconsultants",#N/A,TRUE,"forecast01";"prbsum",#N/A,TRUE,"forecast01"}</definedName>
    <definedName name="fldfjlsd" localSheetId="2" hidden="1">#REF!</definedName>
    <definedName name="fldfjlsd" localSheetId="0" hidden="1">#REF!</definedName>
    <definedName name="fldfjlsd" hidden="1">#REF!</definedName>
    <definedName name="FNAME">#N/A</definedName>
    <definedName name="FNDNAM1" localSheetId="12">#REF!</definedName>
    <definedName name="FNDNAM1" localSheetId="11">#REF!</definedName>
    <definedName name="FNDNAM1" localSheetId="2">#REF!</definedName>
    <definedName name="FNDNAM1" localSheetId="10">#REF!</definedName>
    <definedName name="FNDNAM1" localSheetId="4">#REF!</definedName>
    <definedName name="FNDNAM1" localSheetId="6">#REF!</definedName>
    <definedName name="FNDNAM1">#REF!</definedName>
    <definedName name="FNDNAM2" localSheetId="12">#REF!</definedName>
    <definedName name="FNDNAM2" localSheetId="11">#REF!</definedName>
    <definedName name="FNDNAM2" localSheetId="2">#REF!</definedName>
    <definedName name="FNDNAM2">#REF!</definedName>
    <definedName name="FNDUSERID1" localSheetId="12">#REF!</definedName>
    <definedName name="FNDUSERID1" localSheetId="11">#REF!</definedName>
    <definedName name="FNDUSERID1" localSheetId="2">#REF!</definedName>
    <definedName name="FNDUSERID1">#REF!</definedName>
    <definedName name="FNDUSERID2" localSheetId="12">#REF!</definedName>
    <definedName name="FNDUSERID2" localSheetId="11">#REF!</definedName>
    <definedName name="FNDUSERID2">#REF!</definedName>
    <definedName name="Franchise" localSheetId="12">#REF!</definedName>
    <definedName name="Franchise" localSheetId="11">#REF!</definedName>
    <definedName name="Franchise">#REF!</definedName>
    <definedName name="fsprint" localSheetId="12">#REF!</definedName>
    <definedName name="fsprint" localSheetId="11">#REF!</definedName>
    <definedName name="fsprint">#REF!</definedName>
    <definedName name="FULL">#N/A</definedName>
    <definedName name="Full_Print" localSheetId="2">#REF!</definedName>
    <definedName name="Full_Print" localSheetId="10">#REF!</definedName>
    <definedName name="Full_Print" localSheetId="4">#REF!</definedName>
    <definedName name="Full_Print">#REF!</definedName>
    <definedName name="FY_FRACTION" localSheetId="12">#REF!</definedName>
    <definedName name="FY_FRACTION" localSheetId="11">#REF!</definedName>
    <definedName name="FY_FRACTION" localSheetId="2">#REF!</definedName>
    <definedName name="FY_FRACTION" localSheetId="10">#REF!</definedName>
    <definedName name="FY_FRACTION" localSheetId="4">#REF!</definedName>
    <definedName name="FY_FRACTION" localSheetId="6">#REF!</definedName>
    <definedName name="FY_FRACTION">#REF!</definedName>
    <definedName name="gatewaybudget03" localSheetId="12"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gatewaybudget03" localSheetId="11"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gatewaybudget03" localSheetId="2"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gatewaybudget03" localSheetId="10"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gatewaybudget03" localSheetId="4"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gatewaybudget03" localSheetId="6"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gatewaybudget03" localSheetId="0"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gatewaybudget03"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GeneralAndAdministrativeEstimate">#REF!</definedName>
    <definedName name="get">#N/A</definedName>
    <definedName name="gf" localSheetId="12" hidden="1">{"incomemth",#N/A,TRUE,"forecast00";"incomepercentmth",#N/A,TRUE,"forecast00";"balancemth",#N/A,TRUE,"forecast00";"cashmth",#N/A,TRUE,"forecast00";"covenantmth",#N/A,TRUE,"forecast00"}</definedName>
    <definedName name="gf" localSheetId="11" hidden="1">{"incomemth",#N/A,TRUE,"forecast00";"incomepercentmth",#N/A,TRUE,"forecast00";"balancemth",#N/A,TRUE,"forecast00";"cashmth",#N/A,TRUE,"forecast00";"covenantmth",#N/A,TRUE,"forecast00"}</definedName>
    <definedName name="gf" localSheetId="2" hidden="1">{"incomemth",#N/A,TRUE,"forecast00";"incomepercentmth",#N/A,TRUE,"forecast00";"balancemth",#N/A,TRUE,"forecast00";"cashmth",#N/A,TRUE,"forecast00";"covenantmth",#N/A,TRUE,"forecast00"}</definedName>
    <definedName name="gf" localSheetId="10" hidden="1">{"incomemth",#N/A,TRUE,"forecast00";"incomepercentmth",#N/A,TRUE,"forecast00";"balancemth",#N/A,TRUE,"forecast00";"cashmth",#N/A,TRUE,"forecast00";"covenantmth",#N/A,TRUE,"forecast00"}</definedName>
    <definedName name="gf" localSheetId="4" hidden="1">{"incomemth",#N/A,TRUE,"forecast00";"incomepercentmth",#N/A,TRUE,"forecast00";"balancemth",#N/A,TRUE,"forecast00";"cashmth",#N/A,TRUE,"forecast00";"covenantmth",#N/A,TRUE,"forecast00"}</definedName>
    <definedName name="gf" localSheetId="6" hidden="1">{"incomemth",#N/A,TRUE,"forecast00";"incomepercentmth",#N/A,TRUE,"forecast00";"balancemth",#N/A,TRUE,"forecast00";"cashmth",#N/A,TRUE,"forecast00";"covenantmth",#N/A,TRUE,"forecast00"}</definedName>
    <definedName name="gf" localSheetId="0" hidden="1">{"incomemth",#N/A,TRUE,"forecast00";"incomepercentmth",#N/A,TRUE,"forecast00";"balancemth",#N/A,TRUE,"forecast00";"cashmth",#N/A,TRUE,"forecast00";"covenantmth",#N/A,TRUE,"forecast00"}</definedName>
    <definedName name="gf" hidden="1">{"incomemth",#N/A,TRUE,"forecast00";"incomepercentmth",#N/A,TRUE,"forecast00";"balancemth",#N/A,TRUE,"forecast00";"cashmth",#N/A,TRUE,"forecast00";"covenantmth",#N/A,TRUE,"forecast00"}</definedName>
    <definedName name="GL">#N/A</definedName>
    <definedName name="GLA__SF">#REF!</definedName>
    <definedName name="glae">#REF!</definedName>
    <definedName name="GoAssetChart" localSheetId="2">#REF!</definedName>
    <definedName name="GoAssetChart">#REF!</definedName>
    <definedName name="GoBack" localSheetId="2">#REF!</definedName>
    <definedName name="GoBack">#REF!</definedName>
    <definedName name="GoBalanceSheet" localSheetId="2">#REF!</definedName>
    <definedName name="GoBalanceSheet">#REF!</definedName>
    <definedName name="GoCashFlow" localSheetId="2">#REF!</definedName>
    <definedName name="GoCashFlow">#REF!</definedName>
    <definedName name="GoData" localSheetId="2">#REF!</definedName>
    <definedName name="GoData">#REF!</definedName>
    <definedName name="GoIncomeChart" localSheetId="2">#REF!</definedName>
    <definedName name="GoIncomeChart">#REF!</definedName>
    <definedName name="GPI">#REF!</definedName>
    <definedName name="gr" localSheetId="12" hidden="1">{"three",#N/A,FALSE,"Capital";"four",#N/A,FALSE,"Capital"}</definedName>
    <definedName name="gr" localSheetId="11" hidden="1">{"three",#N/A,FALSE,"Capital";"four",#N/A,FALSE,"Capital"}</definedName>
    <definedName name="gr" localSheetId="2" hidden="1">{"three",#N/A,FALSE,"Capital";"four",#N/A,FALSE,"Capital"}</definedName>
    <definedName name="gr" localSheetId="10" hidden="1">{"three",#N/A,FALSE,"Capital";"four",#N/A,FALSE,"Capital"}</definedName>
    <definedName name="gr" localSheetId="4" hidden="1">{"three",#N/A,FALSE,"Capital";"four",#N/A,FALSE,"Capital"}</definedName>
    <definedName name="gr" localSheetId="6" hidden="1">{"three",#N/A,FALSE,"Capital";"four",#N/A,FALSE,"Capital"}</definedName>
    <definedName name="gr" localSheetId="0" hidden="1">{"three",#N/A,FALSE,"Capital";"four",#N/A,FALSE,"Capital"}</definedName>
    <definedName name="gr" hidden="1">{"three",#N/A,FALSE,"Capital";"four",#N/A,FALSE,"Capital"}</definedName>
    <definedName name="graph123" hidden="1">#REF!</definedName>
    <definedName name="Graph1234" hidden="1">#REF!</definedName>
    <definedName name="Graph12345" hidden="1">#REF!</definedName>
    <definedName name="Graph123456" hidden="1">#REF!</definedName>
    <definedName name="Graph1234567" hidden="1">#REF!</definedName>
    <definedName name="GrossRent">#REF!</definedName>
    <definedName name="GROWTH" localSheetId="12">#REF!</definedName>
    <definedName name="GROWTH" localSheetId="11">#REF!</definedName>
    <definedName name="GROWTH" localSheetId="2">#REF!</definedName>
    <definedName name="GROWTH" localSheetId="10">#REF!</definedName>
    <definedName name="GROWTH" localSheetId="4">#REF!</definedName>
    <definedName name="GROWTH" localSheetId="6">#REF!</definedName>
    <definedName name="GROWTH">#REF!</definedName>
    <definedName name="GSF">#REF!</definedName>
    <definedName name="GWYUID1" localSheetId="12">#REF!</definedName>
    <definedName name="GWYUID1" localSheetId="11">#REF!</definedName>
    <definedName name="GWYUID1" localSheetId="2">#REF!</definedName>
    <definedName name="GWYUID1" localSheetId="10">#REF!</definedName>
    <definedName name="GWYUID1" localSheetId="4">#REF!</definedName>
    <definedName name="GWYUID1" localSheetId="6">#REF!</definedName>
    <definedName name="GWYUID1">#REF!</definedName>
    <definedName name="GWYUID2" localSheetId="12">#REF!</definedName>
    <definedName name="GWYUID2" localSheetId="11">#REF!</definedName>
    <definedName name="GWYUID2" localSheetId="2">#REF!</definedName>
    <definedName name="GWYUID2">#REF!</definedName>
    <definedName name="HardCosts" localSheetId="12">#REF!</definedName>
    <definedName name="HardCosts" localSheetId="11">#REF!</definedName>
    <definedName name="HardCosts" localSheetId="2">#REF!</definedName>
    <definedName name="HardCosts" localSheetId="10">#REF!</definedName>
    <definedName name="HardCosts" localSheetId="4">#REF!</definedName>
    <definedName name="HardCosts" localSheetId="6">#REF!</definedName>
    <definedName name="HardCosts">#REF!</definedName>
    <definedName name="Header_Row">ROW(#REF!)</definedName>
    <definedName name="help">#N/A</definedName>
    <definedName name="HI" localSheetId="2" hidden="1">#REF!</definedName>
    <definedName name="HI" localSheetId="0" hidden="1">#REF!</definedName>
    <definedName name="HI" hidden="1">#REF!</definedName>
    <definedName name="hod" localSheetId="12" hidden="1">{#N/A,#N/A,FALSE,"TS";#N/A,#N/A,FALSE,"Combo";#N/A,#N/A,FALSE,"FAIR";#N/A,#N/A,FALSE,"RBC";#N/A,#N/A,FALSE,"xxxx";#N/A,#N/A,FALSE,"A_D";#N/A,#N/A,FALSE,"WACC";#N/A,#N/A,FALSE,"DCF";#N/A,#N/A,FALSE,"LBO";#N/A,#N/A,FALSE,"AcqMults";#N/A,#N/A,FALSE,"CompMults"}</definedName>
    <definedName name="hod" localSheetId="11" hidden="1">{#N/A,#N/A,FALSE,"TS";#N/A,#N/A,FALSE,"Combo";#N/A,#N/A,FALSE,"FAIR";#N/A,#N/A,FALSE,"RBC";#N/A,#N/A,FALSE,"xxxx";#N/A,#N/A,FALSE,"A_D";#N/A,#N/A,FALSE,"WACC";#N/A,#N/A,FALSE,"DCF";#N/A,#N/A,FALSE,"LBO";#N/A,#N/A,FALSE,"AcqMults";#N/A,#N/A,FALSE,"CompMults"}</definedName>
    <definedName name="hod" localSheetId="2" hidden="1">{#N/A,#N/A,FALSE,"TS";#N/A,#N/A,FALSE,"Combo";#N/A,#N/A,FALSE,"FAIR";#N/A,#N/A,FALSE,"RBC";#N/A,#N/A,FALSE,"xxxx";#N/A,#N/A,FALSE,"A_D";#N/A,#N/A,FALSE,"WACC";#N/A,#N/A,FALSE,"DCF";#N/A,#N/A,FALSE,"LBO";#N/A,#N/A,FALSE,"AcqMults";#N/A,#N/A,FALSE,"CompMults"}</definedName>
    <definedName name="hod" localSheetId="10" hidden="1">{#N/A,#N/A,FALSE,"TS";#N/A,#N/A,FALSE,"Combo";#N/A,#N/A,FALSE,"FAIR";#N/A,#N/A,FALSE,"RBC";#N/A,#N/A,FALSE,"xxxx";#N/A,#N/A,FALSE,"A_D";#N/A,#N/A,FALSE,"WACC";#N/A,#N/A,FALSE,"DCF";#N/A,#N/A,FALSE,"LBO";#N/A,#N/A,FALSE,"AcqMults";#N/A,#N/A,FALSE,"CompMults"}</definedName>
    <definedName name="hod" localSheetId="4" hidden="1">{#N/A,#N/A,FALSE,"TS";#N/A,#N/A,FALSE,"Combo";#N/A,#N/A,FALSE,"FAIR";#N/A,#N/A,FALSE,"RBC";#N/A,#N/A,FALSE,"xxxx";#N/A,#N/A,FALSE,"A_D";#N/A,#N/A,FALSE,"WACC";#N/A,#N/A,FALSE,"DCF";#N/A,#N/A,FALSE,"LBO";#N/A,#N/A,FALSE,"AcqMults";#N/A,#N/A,FALSE,"CompMults"}</definedName>
    <definedName name="hod" localSheetId="6" hidden="1">{#N/A,#N/A,FALSE,"TS";#N/A,#N/A,FALSE,"Combo";#N/A,#N/A,FALSE,"FAIR";#N/A,#N/A,FALSE,"RBC";#N/A,#N/A,FALSE,"xxxx";#N/A,#N/A,FALSE,"A_D";#N/A,#N/A,FALSE,"WACC";#N/A,#N/A,FALSE,"DCF";#N/A,#N/A,FALSE,"LBO";#N/A,#N/A,FALSE,"AcqMults";#N/A,#N/A,FALSE,"CompMults"}</definedName>
    <definedName name="hod" localSheetId="0" hidden="1">{#N/A,#N/A,FALSE,"TS";#N/A,#N/A,FALSE,"Combo";#N/A,#N/A,FALSE,"FAIR";#N/A,#N/A,FALSE,"RBC";#N/A,#N/A,FALSE,"xxxx";#N/A,#N/A,FALSE,"A_D";#N/A,#N/A,FALSE,"WACC";#N/A,#N/A,FALSE,"DCF";#N/A,#N/A,FALSE,"LBO";#N/A,#N/A,FALSE,"AcqMults";#N/A,#N/A,FALSE,"CompMults"}</definedName>
    <definedName name="hod" hidden="1">{#N/A,#N/A,FALSE,"TS";#N/A,#N/A,FALSE,"Combo";#N/A,#N/A,FALSE,"FAIR";#N/A,#N/A,FALSE,"RBC";#N/A,#N/A,FALSE,"xxxx";#N/A,#N/A,FALSE,"A_D";#N/A,#N/A,FALSE,"WACC";#N/A,#N/A,FALSE,"DCF";#N/A,#N/A,FALSE,"LBO";#N/A,#N/A,FALSE,"AcqMults";#N/A,#N/A,FALSE,"CompMults"}</definedName>
    <definedName name="hotel">90</definedName>
    <definedName name="hotels">90</definedName>
    <definedName name="HOUSTON">#N/A</definedName>
    <definedName name="houy" localSheetId="12" hidden="1">{#N/A,#N/A,FALSE,"AD_Purchase";#N/A,#N/A,FALSE,"Credit";#N/A,#N/A,FALSE,"PF Acquisition";#N/A,#N/A,FALSE,"PF Offering"}</definedName>
    <definedName name="houy" localSheetId="11" hidden="1">{#N/A,#N/A,FALSE,"AD_Purchase";#N/A,#N/A,FALSE,"Credit";#N/A,#N/A,FALSE,"PF Acquisition";#N/A,#N/A,FALSE,"PF Offering"}</definedName>
    <definedName name="houy" localSheetId="2" hidden="1">{#N/A,#N/A,FALSE,"AD_Purchase";#N/A,#N/A,FALSE,"Credit";#N/A,#N/A,FALSE,"PF Acquisition";#N/A,#N/A,FALSE,"PF Offering"}</definedName>
    <definedName name="houy" localSheetId="10" hidden="1">{#N/A,#N/A,FALSE,"AD_Purchase";#N/A,#N/A,FALSE,"Credit";#N/A,#N/A,FALSE,"PF Acquisition";#N/A,#N/A,FALSE,"PF Offering"}</definedName>
    <definedName name="houy" localSheetId="4" hidden="1">{#N/A,#N/A,FALSE,"AD_Purchase";#N/A,#N/A,FALSE,"Credit";#N/A,#N/A,FALSE,"PF Acquisition";#N/A,#N/A,FALSE,"PF Offering"}</definedName>
    <definedName name="houy" localSheetId="6" hidden="1">{#N/A,#N/A,FALSE,"AD_Purchase";#N/A,#N/A,FALSE,"Credit";#N/A,#N/A,FALSE,"PF Acquisition";#N/A,#N/A,FALSE,"PF Offering"}</definedName>
    <definedName name="houy" localSheetId="0" hidden="1">{#N/A,#N/A,FALSE,"AD_Purchase";#N/A,#N/A,FALSE,"Credit";#N/A,#N/A,FALSE,"PF Acquisition";#N/A,#N/A,FALSE,"PF Offering"}</definedName>
    <definedName name="houy" hidden="1">{#N/A,#N/A,FALSE,"AD_Purchase";#N/A,#N/A,FALSE,"Credit";#N/A,#N/A,FALSE,"PF Acquisition";#N/A,#N/A,FALSE,"PF Offering"}</definedName>
    <definedName name="html" localSheetId="12" hidden="1">{"'Assump'!$F$6:$J$6"}</definedName>
    <definedName name="html" localSheetId="11" hidden="1">{"'Assump'!$F$6:$J$6"}</definedName>
    <definedName name="html" localSheetId="2" hidden="1">{"'Assump'!$F$6:$J$6"}</definedName>
    <definedName name="html" localSheetId="10" hidden="1">{"'Assump'!$F$6:$J$6"}</definedName>
    <definedName name="html" localSheetId="4" hidden="1">{"'Assump'!$F$6:$J$6"}</definedName>
    <definedName name="html" localSheetId="6" hidden="1">{"'Assump'!$F$6:$J$6"}</definedName>
    <definedName name="html" localSheetId="0" hidden="1">{"'Assump'!$F$6:$J$6"}</definedName>
    <definedName name="html" hidden="1">{"'Assump'!$F$6:$J$6"}</definedName>
    <definedName name="HTML_CodePage" hidden="1">1252</definedName>
    <definedName name="HTML_Control" localSheetId="12" hidden="1">{"'Assump'!$F$6:$J$6"}</definedName>
    <definedName name="HTML_Control" localSheetId="11" hidden="1">{"'Assump'!$F$6:$J$6"}</definedName>
    <definedName name="HTML_Control" localSheetId="2" hidden="1">{"'Assump'!$F$6:$J$6"}</definedName>
    <definedName name="HTML_Control" localSheetId="10" hidden="1">{"'Assump'!$F$6:$J$6"}</definedName>
    <definedName name="HTML_Control" localSheetId="4" hidden="1">{"'Assump'!$F$6:$J$6"}</definedName>
    <definedName name="HTML_Control" localSheetId="6" hidden="1">{"'Assump'!$F$6:$J$6"}</definedName>
    <definedName name="HTML_Control" localSheetId="0" hidden="1">{"'Assump'!$F$6:$J$6"}</definedName>
    <definedName name="HTML_Control" hidden="1">{"'Assump'!$F$6:$J$6"}</definedName>
    <definedName name="HTML_Description" hidden="1">""</definedName>
    <definedName name="HTML_Email" hidden="1">""</definedName>
    <definedName name="HTML_Header" hidden="1">"Assump"</definedName>
    <definedName name="HTML_LastUpdate" hidden="1">"7/24/98"</definedName>
    <definedName name="HTML_LineAfter" hidden="1">FALSE</definedName>
    <definedName name="HTML_LineBefore" hidden="1">FALSE</definedName>
    <definedName name="HTML_Name" hidden="1">"Russell Caplin"</definedName>
    <definedName name="HTML_OBDlg2" hidden="1">TRUE</definedName>
    <definedName name="HTML_OBDlg4" hidden="1">TRUE</definedName>
    <definedName name="HTML_OS" hidden="1">0</definedName>
    <definedName name="HTML_PathFile" hidden="1">"C:\acg\MyHTML.htm"</definedName>
    <definedName name="HTML_Title" hidden="1">"ashish"</definedName>
    <definedName name="htmlnew" localSheetId="12" hidden="1">{"'Assump'!$F$6:$J$6"}</definedName>
    <definedName name="htmlnew" localSheetId="11" hidden="1">{"'Assump'!$F$6:$J$6"}</definedName>
    <definedName name="htmlnew" localSheetId="2" hidden="1">{"'Assump'!$F$6:$J$6"}</definedName>
    <definedName name="htmlnew" localSheetId="10" hidden="1">{"'Assump'!$F$6:$J$6"}</definedName>
    <definedName name="htmlnew" localSheetId="4" hidden="1">{"'Assump'!$F$6:$J$6"}</definedName>
    <definedName name="htmlnew" localSheetId="6" hidden="1">{"'Assump'!$F$6:$J$6"}</definedName>
    <definedName name="htmlnew" localSheetId="0" hidden="1">{"'Assump'!$F$6:$J$6"}</definedName>
    <definedName name="htmlnew" hidden="1">{"'Assump'!$F$6:$J$6"}</definedName>
    <definedName name="IMPORTPOB1">#N/A</definedName>
    <definedName name="In_place_NOI" localSheetId="12">#REF!</definedName>
    <definedName name="In_place_NOI" localSheetId="11">#REF!</definedName>
    <definedName name="In_place_NOI" localSheetId="2">#REF!</definedName>
    <definedName name="In_place_NOI" localSheetId="10">#REF!</definedName>
    <definedName name="In_place_NOI" localSheetId="4">#REF!</definedName>
    <definedName name="In_place_NOI" localSheetId="6">#REF!</definedName>
    <definedName name="In_place_NOI">#REF!</definedName>
    <definedName name="Inc00EGI">#REF!</definedName>
    <definedName name="INCENTIVE_FEE">#REF!</definedName>
    <definedName name="INCOME_ASSUMPTIONS_1">#REF!</definedName>
    <definedName name="INCOME_ASSUMPTIONS_2">#REF!</definedName>
    <definedName name="INCOME_ASSUMPTIONS_YR_2_1">#REF!</definedName>
    <definedName name="INCOME_ASSUMPTIONS_YR_2_2">#REF!</definedName>
    <definedName name="INCOME_ASSUMPTIONS_YR_3_1">#REF!</definedName>
    <definedName name="INCOME_ASSUMPTIONS_YR_3_2">#REF!</definedName>
    <definedName name="Increase_Dates" localSheetId="12">#REF!</definedName>
    <definedName name="Increase_Dates" localSheetId="11">#REF!</definedName>
    <definedName name="Increase_Dates" localSheetId="2">#REF!</definedName>
    <definedName name="Increase_Dates" localSheetId="10">#REF!</definedName>
    <definedName name="Increase_Dates" localSheetId="4">#REF!</definedName>
    <definedName name="Increase_Dates" localSheetId="6">#REF!</definedName>
    <definedName name="Increase_Dates">#REF!</definedName>
    <definedName name="INDICATORS">#N/A</definedName>
    <definedName name="INDIVBLD">#N/A</definedName>
    <definedName name="inflation">1.03</definedName>
    <definedName name="input_loan_daycount">"30/360"</definedName>
    <definedName name="Int" localSheetId="2">#REF!</definedName>
    <definedName name="Int" localSheetId="0">#REF!</definedName>
    <definedName name="Int">#REF!</definedName>
    <definedName name="INT_RATE">#REF!</definedName>
    <definedName name="Interest_Rate" localSheetId="2">#REF!</definedName>
    <definedName name="Interest_Rate" localSheetId="0">#REF!</definedName>
    <definedName name="Interest_Rate">#REF!</definedName>
    <definedName name="intro">"Dialog Frame 1"</definedName>
    <definedName name="INTROP" localSheetId="2" hidden="1">#REF!</definedName>
    <definedName name="INTROP" localSheetId="10" hidden="1">#REF!</definedName>
    <definedName name="INTROP" localSheetId="4" hidden="1">#REF!</definedName>
    <definedName name="INTROP" hidden="1">#REF!</definedName>
    <definedName name="IntroPrintArea" localSheetId="12">#REF!</definedName>
    <definedName name="IntroPrintArea" localSheetId="11">#REF!</definedName>
    <definedName name="IntroPrintArea" localSheetId="2">#REF!</definedName>
    <definedName name="IntroPrintArea">#REF!</definedName>
    <definedName name="INV_MGMT">#REF!</definedName>
    <definedName name="IO_Period" localSheetId="2">#REF!</definedName>
    <definedName name="IO_Period" localSheetId="10">#REF!</definedName>
    <definedName name="IO_Period" localSheetId="4">#REF!</definedName>
    <definedName name="IO_Period">#REF!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EST_REUT" hidden="1">"c5453"</definedName>
    <definedName name="IQ_EPS_GW_ACT_OR_EST" hidden="1">"c2223"</definedName>
    <definedName name="IQ_EPS_GW_ACT_OR_EST_CIQ" hidden="1">"c5066"</definedName>
    <definedName name="IQ_EPS_GW_EST" hidden="1">"c1737"</definedName>
    <definedName name="IQ_EPS_GW_EST_CIQ" hidden="1">"c4723"</definedName>
    <definedName name="IQ_EPS_GW_EST_REUT" hidden="1">"c5389"</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TDDEV_EST" hidden="1">"c422"</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EST" hidden="1">"c1126"</definedName>
    <definedName name="IQ_REVENUE_EST_CIQ" hidden="1">"c3616"</definedName>
    <definedName name="IQ_REVENUE_EST_REUT" hidden="1">"c3634"</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39653.7055208333</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R_1">#REF!</definedName>
    <definedName name="IRR_2">#REF!</definedName>
    <definedName name="IRR_3">#REF!</definedName>
    <definedName name="IRR_HURDLE">#REF!</definedName>
    <definedName name="IRR_HURDLE_1" localSheetId="12">#REF!</definedName>
    <definedName name="IRR_HURDLE_1" localSheetId="11">#REF!</definedName>
    <definedName name="IRR_HURDLE_1" localSheetId="2">#REF!</definedName>
    <definedName name="IRR_HURDLE_1" localSheetId="10">#REF!</definedName>
    <definedName name="IRR_HURDLE_1" localSheetId="4">#REF!</definedName>
    <definedName name="IRR_HURDLE_1" localSheetId="6">#REF!</definedName>
    <definedName name="IRR_HURDLE_1">#REF!</definedName>
    <definedName name="IRR_HURDLE_2">#REF!</definedName>
    <definedName name="IRR_HURDLE_3">#REF!</definedName>
    <definedName name="jim" localSheetId="2" hidden="1">#REF!</definedName>
    <definedName name="jim" localSheetId="0" hidden="1">#REF!</definedName>
    <definedName name="jim" hidden="1">#REF!</definedName>
    <definedName name="jimmy" localSheetId="0" hidden="1">#REF!</definedName>
    <definedName name="jimmy" hidden="1">#REF!</definedName>
    <definedName name="jsfda" localSheetId="12" hidden="1">{"incomemth",#N/A,TRUE,"forecast00";"incomepercentmth",#N/A,TRUE,"forecast00";"balancemth",#N/A,TRUE,"forecast00";"cashmth",#N/A,TRUE,"forecast00";"covenantmth",#N/A,TRUE,"forecast00"}</definedName>
    <definedName name="jsfda" localSheetId="11" hidden="1">{"incomemth",#N/A,TRUE,"forecast00";"incomepercentmth",#N/A,TRUE,"forecast00";"balancemth",#N/A,TRUE,"forecast00";"cashmth",#N/A,TRUE,"forecast00";"covenantmth",#N/A,TRUE,"forecast00"}</definedName>
    <definedName name="jsfda" localSheetId="2" hidden="1">{"incomemth",#N/A,TRUE,"forecast00";"incomepercentmth",#N/A,TRUE,"forecast00";"balancemth",#N/A,TRUE,"forecast00";"cashmth",#N/A,TRUE,"forecast00";"covenantmth",#N/A,TRUE,"forecast00"}</definedName>
    <definedName name="jsfda" localSheetId="10" hidden="1">{"incomemth",#N/A,TRUE,"forecast00";"incomepercentmth",#N/A,TRUE,"forecast00";"balancemth",#N/A,TRUE,"forecast00";"cashmth",#N/A,TRUE,"forecast00";"covenantmth",#N/A,TRUE,"forecast00"}</definedName>
    <definedName name="jsfda" localSheetId="4" hidden="1">{"incomemth",#N/A,TRUE,"forecast00";"incomepercentmth",#N/A,TRUE,"forecast00";"balancemth",#N/A,TRUE,"forecast00";"cashmth",#N/A,TRUE,"forecast00";"covenantmth",#N/A,TRUE,"forecast00"}</definedName>
    <definedName name="jsfda" localSheetId="6" hidden="1">{"incomemth",#N/A,TRUE,"forecast00";"incomepercentmth",#N/A,TRUE,"forecast00";"balancemth",#N/A,TRUE,"forecast00";"cashmth",#N/A,TRUE,"forecast00";"covenantmth",#N/A,TRUE,"forecast00"}</definedName>
    <definedName name="jsfda" localSheetId="0" hidden="1">{"incomemth",#N/A,TRUE,"forecast00";"incomepercentmth",#N/A,TRUE,"forecast00";"balancemth",#N/A,TRUE,"forecast00";"cashmth",#N/A,TRUE,"forecast00";"covenantmth",#N/A,TRUE,"forecast00"}</definedName>
    <definedName name="jsfda" hidden="1">{"incomemth",#N/A,TRUE,"forecast00";"incomepercentmth",#N/A,TRUE,"forecast00";"balancemth",#N/A,TRUE,"forecast00";"cashmth",#N/A,TRUE,"forecast00";"covenantmth",#N/A,TRUE,"forecast00"}</definedName>
    <definedName name="June" localSheetId="12" hidden="1">{"three",#N/A,FALSE,"Capital";"four",#N/A,FALSE,"Capital"}</definedName>
    <definedName name="June" localSheetId="11" hidden="1">{"three",#N/A,FALSE,"Capital";"four",#N/A,FALSE,"Capital"}</definedName>
    <definedName name="June" localSheetId="2" hidden="1">{"three",#N/A,FALSE,"Capital";"four",#N/A,FALSE,"Capital"}</definedName>
    <definedName name="June" localSheetId="10" hidden="1">{"three",#N/A,FALSE,"Capital";"four",#N/A,FALSE,"Capital"}</definedName>
    <definedName name="June" localSheetId="4" hidden="1">{"three",#N/A,FALSE,"Capital";"four",#N/A,FALSE,"Capital"}</definedName>
    <definedName name="June" localSheetId="6" hidden="1">{"three",#N/A,FALSE,"Capital";"four",#N/A,FALSE,"Capital"}</definedName>
    <definedName name="June" localSheetId="0" hidden="1">{"three",#N/A,FALSE,"Capital";"four",#N/A,FALSE,"Capital"}</definedName>
    <definedName name="June" hidden="1">{"three",#N/A,FALSE,"Capital";"four",#N/A,FALSE,"Capital"}</definedName>
    <definedName name="JUNK" localSheetId="12" hidden="1">{"'Table of Contents'!$A$1"}</definedName>
    <definedName name="JUNK" localSheetId="11" hidden="1">{"'Table of Contents'!$A$1"}</definedName>
    <definedName name="JUNK" localSheetId="2" hidden="1">{"'Table of Contents'!$A$1"}</definedName>
    <definedName name="JUNK" localSheetId="10" hidden="1">{"'Table of Contents'!$A$1"}</definedName>
    <definedName name="JUNK" localSheetId="4" hidden="1">{"'Table of Contents'!$A$1"}</definedName>
    <definedName name="JUNK" localSheetId="6" hidden="1">{"'Table of Contents'!$A$1"}</definedName>
    <definedName name="JUNK" localSheetId="0">#N/A</definedName>
    <definedName name="JUNK" hidden="1">{"'Table of Contents'!$A$1"}</definedName>
    <definedName name="JVEQUITY">#REF!</definedName>
    <definedName name="k" localSheetId="2" hidden="1">#REF!</definedName>
    <definedName name="k" localSheetId="0" hidden="1">#REF!</definedName>
    <definedName name="k" hidden="1">#REF!</definedName>
    <definedName name="kkkk" localSheetId="0" hidden="1">#REF!</definedName>
    <definedName name="kkkk" hidden="1">#REF!</definedName>
    <definedName name="kyd.ChngCell.01." localSheetId="12" hidden="1">#REF!</definedName>
    <definedName name="kyd.ChngCell.01." localSheetId="11" hidden="1">#REF!</definedName>
    <definedName name="kyd.ChngCell.01." hidden="1">#REF!</definedName>
    <definedName name="kyd.CounterLimitCell.01." hidden="1">"x"</definedName>
    <definedName name="kyd.Dim.01." hidden="1">"toad:Company"</definedName>
    <definedName name="kyd.ElementList.01." localSheetId="12" hidden="1">#REF!</definedName>
    <definedName name="kyd.ElementList.01." localSheetId="11" hidden="1">#REF!</definedName>
    <definedName name="kyd.ElementList.01." localSheetId="2" hidden="1">#REF!</definedName>
    <definedName name="kyd.ElementList.01." localSheetId="10" hidden="1">#REF!</definedName>
    <definedName name="kyd.ElementList.01." localSheetId="4" hidden="1">#REF!</definedName>
    <definedName name="kyd.ElementList.01." localSheetId="6" hidden="1">#REF!</definedName>
    <definedName name="kyd.ElementList.01." hidden="1">#REF!</definedName>
    <definedName name="kyd.ElementType.01." hidden="1">3</definedName>
    <definedName name="kyd.ItemType.01." hidden="1">2</definedName>
    <definedName name="kyd.NumLevels.01." hidden="1">999</definedName>
    <definedName name="kyd.ParentName.01." hidden="1">""</definedName>
    <definedName name="kyd.PrintParent.01." hidden="1">TRUE</definedName>
    <definedName name="kyd.SelectString.01." hidden="1">"*"</definedName>
    <definedName name="ladyslipper">#N/A</definedName>
    <definedName name="Land_Area">#REF!</definedName>
    <definedName name="Land_Grid_Values">#REF!,#REF!,#REF!,#REF!</definedName>
    <definedName name="LandPrice" localSheetId="2">#REF!</definedName>
    <definedName name="LandPrice" localSheetId="10">#REF!</definedName>
    <definedName name="LandPrice" localSheetId="4">#REF!</definedName>
    <definedName name="LandPrice">#REF!</definedName>
    <definedName name="Last_Row" localSheetId="12">IF(#REF!,Header_Row+#REF!,Header_Row)</definedName>
    <definedName name="Last_Row" localSheetId="11">IF(#REF!,Header_Row+#REF!,Header_Row)</definedName>
    <definedName name="Last_Row" localSheetId="2">IF(#REF!,Header_Row+#REF!,Header_Row)</definedName>
    <definedName name="Last_Row" localSheetId="10">IF(#REF!,[0]!Header_Row+#REF!,[0]!Header_Row)</definedName>
    <definedName name="Last_Row" localSheetId="4">IF(#REF!,Header_Row+#REF!,Header_Row)</definedName>
    <definedName name="Last_Row" localSheetId="6">IF(#REF!,Header_Row+#REF!,Header_Row)</definedName>
    <definedName name="Last_Row" localSheetId="0">IF(Summary!Values_Entered,Header_Row+Summary!Number_of_Payments,Header_Row)</definedName>
    <definedName name="Last_Row">IF(#REF!,Header_Row+#REF!,Header_Row)</definedName>
    <definedName name="LastPOSubmittal">0</definedName>
    <definedName name="Lease_Up">-#REF!</definedName>
    <definedName name="LEASESTATUS">#N/A</definedName>
    <definedName name="LeaseUpStart">#REF!</definedName>
    <definedName name="leek" localSheetId="2" hidden="1">#REF!</definedName>
    <definedName name="leek" localSheetId="0" hidden="1">#REF!</definedName>
    <definedName name="leek" hidden="1">#REF!</definedName>
    <definedName name="LevDelArea" localSheetId="11">#REF!,#REF!,#REF!,#REF!,#REF!</definedName>
    <definedName name="LevDelArea" localSheetId="2">#REF!,#REF!,#REF!,#REF!,#REF!</definedName>
    <definedName name="LevDelArea" localSheetId="10">#REF!,#REF!,#REF!,#REF!,#REF!</definedName>
    <definedName name="LevDelArea" localSheetId="4">#REF!,#REF!,#REF!,#REF!,#REF!</definedName>
    <definedName name="LevDelArea" localSheetId="6">#REF!,#REF!,#REF!,#REF!,#REF!</definedName>
    <definedName name="LevDelArea">#REF!,#REF!,#REF!,#REF!,#REF!</definedName>
    <definedName name="limcount" hidden="1">1</definedName>
    <definedName name="lincoln">#REF!</definedName>
    <definedName name="Line">"_____ "</definedName>
    <definedName name="LLL" localSheetId="2" hidden="1">#REF!</definedName>
    <definedName name="LLL" localSheetId="0" hidden="1">#REF!</definedName>
    <definedName name="LLL" hidden="1">#REF!</definedName>
    <definedName name="Loan_Amount" localSheetId="0">#REF!</definedName>
    <definedName name="Loan_Amount">#REF!</definedName>
    <definedName name="Loan_Start" localSheetId="0">#REF!</definedName>
    <definedName name="Loan_Start">#REF!</definedName>
    <definedName name="Loan_Term" localSheetId="2">#REF!</definedName>
    <definedName name="Loan_Term" localSheetId="10">#REF!</definedName>
    <definedName name="Loan_Term" localSheetId="4">#REF!</definedName>
    <definedName name="Loan_Term">#REF!</definedName>
    <definedName name="LOAN_TO_VALUE">#REF!</definedName>
    <definedName name="Loan_Years" localSheetId="2">#REF!</definedName>
    <definedName name="Loan_Years" localSheetId="0">#REF!</definedName>
    <definedName name="Loan_Years">#REF!</definedName>
    <definedName name="LoanCnstnt">#REF!</definedName>
    <definedName name="LoanMonth">#REF!</definedName>
    <definedName name="LongAmount" localSheetId="12">#REF!</definedName>
    <definedName name="LongAmount" localSheetId="11">#REF!</definedName>
    <definedName name="LongAmount" localSheetId="2">#REF!</definedName>
    <definedName name="LongAmount" localSheetId="10">#REF!</definedName>
    <definedName name="LongAmount" localSheetId="4">#REF!</definedName>
    <definedName name="LongAmount" localSheetId="6">#REF!</definedName>
    <definedName name="LongAmount">#REF!</definedName>
    <definedName name="LongRate">#REF!</definedName>
    <definedName name="look_capex">#REF!</definedName>
    <definedName name="Look1Area" localSheetId="12">#REF!</definedName>
    <definedName name="Look1Area" localSheetId="11">#REF!</definedName>
    <definedName name="Look1Area" localSheetId="2">#REF!</definedName>
    <definedName name="Look1Area" localSheetId="10">#REF!</definedName>
    <definedName name="Look1Area" localSheetId="4">#REF!</definedName>
    <definedName name="Look1Area" localSheetId="6">#REF!</definedName>
    <definedName name="Look1Area">#REF!</definedName>
    <definedName name="Look2Area" localSheetId="12">#REF!</definedName>
    <definedName name="Look2Area" localSheetId="11">#REF!</definedName>
    <definedName name="Look2Area" localSheetId="2">#REF!</definedName>
    <definedName name="Look2Area">#REF!</definedName>
    <definedName name="Look3Area" localSheetId="12">#REF!</definedName>
    <definedName name="Look3Area" localSheetId="11">#REF!</definedName>
    <definedName name="Look3Area" localSheetId="2">#REF!</definedName>
    <definedName name="Look3Area">#REF!</definedName>
    <definedName name="Look4Area" localSheetId="12">#REF!</definedName>
    <definedName name="Look4Area" localSheetId="11">#REF!</definedName>
    <definedName name="Look4Area">#REF!</definedName>
    <definedName name="Look5Area" localSheetId="12">#REF!</definedName>
    <definedName name="Look5Area" localSheetId="11">#REF!</definedName>
    <definedName name="Look5Area">#REF!</definedName>
    <definedName name="lookup_1997E" localSheetId="12">#REF!</definedName>
    <definedName name="lookup_1997E" localSheetId="11">#REF!</definedName>
    <definedName name="lookup_1997E">#REF!</definedName>
    <definedName name="lookup_1997E2" localSheetId="12">#REF!</definedName>
    <definedName name="lookup_1997E2" localSheetId="11">#REF!</definedName>
    <definedName name="lookup_1997E2">#REF!</definedName>
    <definedName name="lookup_1999" localSheetId="12">#REF!</definedName>
    <definedName name="lookup_1999" localSheetId="11">#REF!</definedName>
    <definedName name="lookup_1999">#REF!</definedName>
    <definedName name="Lots">#REF!</definedName>
    <definedName name="ls" localSheetId="12" hidden="1">{"res_value_proposed",#N/A,FALSE,"Proposed";"assumptions_proposed",#N/A,FALSE,"Proposed";"fees_proposed",#N/A,FALSE,"Proposed";"back_inf_prop",#N/A,FALSE,"Proposed"}</definedName>
    <definedName name="ls" localSheetId="11" hidden="1">{"res_value_proposed",#N/A,FALSE,"Proposed";"assumptions_proposed",#N/A,FALSE,"Proposed";"fees_proposed",#N/A,FALSE,"Proposed";"back_inf_prop",#N/A,FALSE,"Proposed"}</definedName>
    <definedName name="ls" localSheetId="2" hidden="1">{"res_value_proposed",#N/A,FALSE,"Proposed";"assumptions_proposed",#N/A,FALSE,"Proposed";"fees_proposed",#N/A,FALSE,"Proposed";"back_inf_prop",#N/A,FALSE,"Proposed"}</definedName>
    <definedName name="ls" localSheetId="10" hidden="1">{"res_value_proposed",#N/A,FALSE,"Proposed";"assumptions_proposed",#N/A,FALSE,"Proposed";"fees_proposed",#N/A,FALSE,"Proposed";"back_inf_prop",#N/A,FALSE,"Proposed"}</definedName>
    <definedName name="ls" localSheetId="4" hidden="1">{"res_value_proposed",#N/A,FALSE,"Proposed";"assumptions_proposed",#N/A,FALSE,"Proposed";"fees_proposed",#N/A,FALSE,"Proposed";"back_inf_prop",#N/A,FALSE,"Proposed"}</definedName>
    <definedName name="ls" localSheetId="6" hidden="1">{"res_value_proposed",#N/A,FALSE,"Proposed";"assumptions_proposed",#N/A,FALSE,"Proposed";"fees_proposed",#N/A,FALSE,"Proposed";"back_inf_prop",#N/A,FALSE,"Proposed"}</definedName>
    <definedName name="ls" localSheetId="0" hidden="1">{"res_value_proposed",#N/A,FALSE,"Proposed";"assumptions_proposed",#N/A,FALSE,"Proposed";"fees_proposed",#N/A,FALSE,"Proposed";"back_inf_prop",#N/A,FALSE,"Proposed"}</definedName>
    <definedName name="ls" hidden="1">{"res_value_proposed",#N/A,FALSE,"Proposed";"assumptions_proposed",#N/A,FALSE,"Proposed";"fees_proposed",#N/A,FALSE,"Proposed";"back_inf_prop",#N/A,FALSE,"Proposed"}</definedName>
    <definedName name="ls_1" localSheetId="12" hidden="1">{"res_value_proposed",#N/A,FALSE,"Proposed";"assumptions_proposed",#N/A,FALSE,"Proposed";"fees_proposed",#N/A,FALSE,"Proposed";"back_inf_prop",#N/A,FALSE,"Proposed"}</definedName>
    <definedName name="ls_1" localSheetId="11" hidden="1">{"res_value_proposed",#N/A,FALSE,"Proposed";"assumptions_proposed",#N/A,FALSE,"Proposed";"fees_proposed",#N/A,FALSE,"Proposed";"back_inf_prop",#N/A,FALSE,"Proposed"}</definedName>
    <definedName name="ls_1" localSheetId="2" hidden="1">{"res_value_proposed",#N/A,FALSE,"Proposed";"assumptions_proposed",#N/A,FALSE,"Proposed";"fees_proposed",#N/A,FALSE,"Proposed";"back_inf_prop",#N/A,FALSE,"Proposed"}</definedName>
    <definedName name="ls_1" localSheetId="10" hidden="1">{"res_value_proposed",#N/A,FALSE,"Proposed";"assumptions_proposed",#N/A,FALSE,"Proposed";"fees_proposed",#N/A,FALSE,"Proposed";"back_inf_prop",#N/A,FALSE,"Proposed"}</definedName>
    <definedName name="ls_1" localSheetId="4" hidden="1">{"res_value_proposed",#N/A,FALSE,"Proposed";"assumptions_proposed",#N/A,FALSE,"Proposed";"fees_proposed",#N/A,FALSE,"Proposed";"back_inf_prop",#N/A,FALSE,"Proposed"}</definedName>
    <definedName name="ls_1" localSheetId="6" hidden="1">{"res_value_proposed",#N/A,FALSE,"Proposed";"assumptions_proposed",#N/A,FALSE,"Proposed";"fees_proposed",#N/A,FALSE,"Proposed";"back_inf_prop",#N/A,FALSE,"Proposed"}</definedName>
    <definedName name="ls_1" localSheetId="0" hidden="1">{"res_value_proposed",#N/A,FALSE,"Proposed";"assumptions_proposed",#N/A,FALSE,"Proposed";"fees_proposed",#N/A,FALSE,"Proposed";"back_inf_prop",#N/A,FALSE,"Proposed"}</definedName>
    <definedName name="ls_1" hidden="1">{"res_value_proposed",#N/A,FALSE,"Proposed";"assumptions_proposed",#N/A,FALSE,"Proposed";"fees_proposed",#N/A,FALSE,"Proposed";"back_inf_prop",#N/A,FALSE,"Proposed"}</definedName>
    <definedName name="ls_1_1" localSheetId="12" hidden="1">{"res_value_proposed",#N/A,FALSE,"Proposed";"assumptions_proposed",#N/A,FALSE,"Proposed";"fees_proposed",#N/A,FALSE,"Proposed";"back_inf_prop",#N/A,FALSE,"Proposed"}</definedName>
    <definedName name="ls_1_1" localSheetId="11" hidden="1">{"res_value_proposed",#N/A,FALSE,"Proposed";"assumptions_proposed",#N/A,FALSE,"Proposed";"fees_proposed",#N/A,FALSE,"Proposed";"back_inf_prop",#N/A,FALSE,"Proposed"}</definedName>
    <definedName name="ls_1_1" localSheetId="2" hidden="1">{"res_value_proposed",#N/A,FALSE,"Proposed";"assumptions_proposed",#N/A,FALSE,"Proposed";"fees_proposed",#N/A,FALSE,"Proposed";"back_inf_prop",#N/A,FALSE,"Proposed"}</definedName>
    <definedName name="ls_1_1" localSheetId="10" hidden="1">{"res_value_proposed",#N/A,FALSE,"Proposed";"assumptions_proposed",#N/A,FALSE,"Proposed";"fees_proposed",#N/A,FALSE,"Proposed";"back_inf_prop",#N/A,FALSE,"Proposed"}</definedName>
    <definedName name="ls_1_1" localSheetId="4" hidden="1">{"res_value_proposed",#N/A,FALSE,"Proposed";"assumptions_proposed",#N/A,FALSE,"Proposed";"fees_proposed",#N/A,FALSE,"Proposed";"back_inf_prop",#N/A,FALSE,"Proposed"}</definedName>
    <definedName name="ls_1_1" localSheetId="6" hidden="1">{"res_value_proposed",#N/A,FALSE,"Proposed";"assumptions_proposed",#N/A,FALSE,"Proposed";"fees_proposed",#N/A,FALSE,"Proposed";"back_inf_prop",#N/A,FALSE,"Proposed"}</definedName>
    <definedName name="ls_1_1" localSheetId="0" hidden="1">{"res_value_proposed",#N/A,FALSE,"Proposed";"assumptions_proposed",#N/A,FALSE,"Proposed";"fees_proposed",#N/A,FALSE,"Proposed";"back_inf_prop",#N/A,FALSE,"Proposed"}</definedName>
    <definedName name="ls_1_1" hidden="1">{"res_value_proposed",#N/A,FALSE,"Proposed";"assumptions_proposed",#N/A,FALSE,"Proposed";"fees_proposed",#N/A,FALSE,"Proposed";"back_inf_prop",#N/A,FALSE,"Proposed"}</definedName>
    <definedName name="ls_1_2" localSheetId="12" hidden="1">{"res_value_proposed",#N/A,FALSE,"Proposed";"assumptions_proposed",#N/A,FALSE,"Proposed";"fees_proposed",#N/A,FALSE,"Proposed";"back_inf_prop",#N/A,FALSE,"Proposed"}</definedName>
    <definedName name="ls_1_2" localSheetId="11" hidden="1">{"res_value_proposed",#N/A,FALSE,"Proposed";"assumptions_proposed",#N/A,FALSE,"Proposed";"fees_proposed",#N/A,FALSE,"Proposed";"back_inf_prop",#N/A,FALSE,"Proposed"}</definedName>
    <definedName name="ls_1_2" localSheetId="2" hidden="1">{"res_value_proposed",#N/A,FALSE,"Proposed";"assumptions_proposed",#N/A,FALSE,"Proposed";"fees_proposed",#N/A,FALSE,"Proposed";"back_inf_prop",#N/A,FALSE,"Proposed"}</definedName>
    <definedName name="ls_1_2" localSheetId="10" hidden="1">{"res_value_proposed",#N/A,FALSE,"Proposed";"assumptions_proposed",#N/A,FALSE,"Proposed";"fees_proposed",#N/A,FALSE,"Proposed";"back_inf_prop",#N/A,FALSE,"Proposed"}</definedName>
    <definedName name="ls_1_2" localSheetId="4" hidden="1">{"res_value_proposed",#N/A,FALSE,"Proposed";"assumptions_proposed",#N/A,FALSE,"Proposed";"fees_proposed",#N/A,FALSE,"Proposed";"back_inf_prop",#N/A,FALSE,"Proposed"}</definedName>
    <definedName name="ls_1_2" localSheetId="6" hidden="1">{"res_value_proposed",#N/A,FALSE,"Proposed";"assumptions_proposed",#N/A,FALSE,"Proposed";"fees_proposed",#N/A,FALSE,"Proposed";"back_inf_prop",#N/A,FALSE,"Proposed"}</definedName>
    <definedName name="ls_1_2" localSheetId="0" hidden="1">{"res_value_proposed",#N/A,FALSE,"Proposed";"assumptions_proposed",#N/A,FALSE,"Proposed";"fees_proposed",#N/A,FALSE,"Proposed";"back_inf_prop",#N/A,FALSE,"Proposed"}</definedName>
    <definedName name="ls_1_2" hidden="1">{"res_value_proposed",#N/A,FALSE,"Proposed";"assumptions_proposed",#N/A,FALSE,"Proposed";"fees_proposed",#N/A,FALSE,"Proposed";"back_inf_prop",#N/A,FALSE,"Proposed"}</definedName>
    <definedName name="ls_2" localSheetId="12" hidden="1">{"res_value_proposed",#N/A,FALSE,"Proposed";"assumptions_proposed",#N/A,FALSE,"Proposed";"fees_proposed",#N/A,FALSE,"Proposed";"back_inf_prop",#N/A,FALSE,"Proposed"}</definedName>
    <definedName name="ls_2" localSheetId="11" hidden="1">{"res_value_proposed",#N/A,FALSE,"Proposed";"assumptions_proposed",#N/A,FALSE,"Proposed";"fees_proposed",#N/A,FALSE,"Proposed";"back_inf_prop",#N/A,FALSE,"Proposed"}</definedName>
    <definedName name="ls_2" localSheetId="2" hidden="1">{"res_value_proposed",#N/A,FALSE,"Proposed";"assumptions_proposed",#N/A,FALSE,"Proposed";"fees_proposed",#N/A,FALSE,"Proposed";"back_inf_prop",#N/A,FALSE,"Proposed"}</definedName>
    <definedName name="ls_2" localSheetId="10" hidden="1">{"res_value_proposed",#N/A,FALSE,"Proposed";"assumptions_proposed",#N/A,FALSE,"Proposed";"fees_proposed",#N/A,FALSE,"Proposed";"back_inf_prop",#N/A,FALSE,"Proposed"}</definedName>
    <definedName name="ls_2" localSheetId="4" hidden="1">{"res_value_proposed",#N/A,FALSE,"Proposed";"assumptions_proposed",#N/A,FALSE,"Proposed";"fees_proposed",#N/A,FALSE,"Proposed";"back_inf_prop",#N/A,FALSE,"Proposed"}</definedName>
    <definedName name="ls_2" localSheetId="6" hidden="1">{"res_value_proposed",#N/A,FALSE,"Proposed";"assumptions_proposed",#N/A,FALSE,"Proposed";"fees_proposed",#N/A,FALSE,"Proposed";"back_inf_prop",#N/A,FALSE,"Proposed"}</definedName>
    <definedName name="ls_2" localSheetId="0" hidden="1">{"res_value_proposed",#N/A,FALSE,"Proposed";"assumptions_proposed",#N/A,FALSE,"Proposed";"fees_proposed",#N/A,FALSE,"Proposed";"back_inf_prop",#N/A,FALSE,"Proposed"}</definedName>
    <definedName name="ls_2" hidden="1">{"res_value_proposed",#N/A,FALSE,"Proposed";"assumptions_proposed",#N/A,FALSE,"Proposed";"fees_proposed",#N/A,FALSE,"Proposed";"back_inf_prop",#N/A,FALSE,"Proposed"}</definedName>
    <definedName name="ls_2_1" localSheetId="12" hidden="1">{"res_value_proposed",#N/A,FALSE,"Proposed";"assumptions_proposed",#N/A,FALSE,"Proposed";"fees_proposed",#N/A,FALSE,"Proposed";"back_inf_prop",#N/A,FALSE,"Proposed"}</definedName>
    <definedName name="ls_2_1" localSheetId="11" hidden="1">{"res_value_proposed",#N/A,FALSE,"Proposed";"assumptions_proposed",#N/A,FALSE,"Proposed";"fees_proposed",#N/A,FALSE,"Proposed";"back_inf_prop",#N/A,FALSE,"Proposed"}</definedName>
    <definedName name="ls_2_1" localSheetId="2" hidden="1">{"res_value_proposed",#N/A,FALSE,"Proposed";"assumptions_proposed",#N/A,FALSE,"Proposed";"fees_proposed",#N/A,FALSE,"Proposed";"back_inf_prop",#N/A,FALSE,"Proposed"}</definedName>
    <definedName name="ls_2_1" localSheetId="10" hidden="1">{"res_value_proposed",#N/A,FALSE,"Proposed";"assumptions_proposed",#N/A,FALSE,"Proposed";"fees_proposed",#N/A,FALSE,"Proposed";"back_inf_prop",#N/A,FALSE,"Proposed"}</definedName>
    <definedName name="ls_2_1" localSheetId="4" hidden="1">{"res_value_proposed",#N/A,FALSE,"Proposed";"assumptions_proposed",#N/A,FALSE,"Proposed";"fees_proposed",#N/A,FALSE,"Proposed";"back_inf_prop",#N/A,FALSE,"Proposed"}</definedName>
    <definedName name="ls_2_1" localSheetId="6" hidden="1">{"res_value_proposed",#N/A,FALSE,"Proposed";"assumptions_proposed",#N/A,FALSE,"Proposed";"fees_proposed",#N/A,FALSE,"Proposed";"back_inf_prop",#N/A,FALSE,"Proposed"}</definedName>
    <definedName name="ls_2_1" localSheetId="0" hidden="1">{"res_value_proposed",#N/A,FALSE,"Proposed";"assumptions_proposed",#N/A,FALSE,"Proposed";"fees_proposed",#N/A,FALSE,"Proposed";"back_inf_prop",#N/A,FALSE,"Proposed"}</definedName>
    <definedName name="ls_2_1" hidden="1">{"res_value_proposed",#N/A,FALSE,"Proposed";"assumptions_proposed",#N/A,FALSE,"Proposed";"fees_proposed",#N/A,FALSE,"Proposed";"back_inf_prop",#N/A,FALSE,"Proposed"}</definedName>
    <definedName name="ls_3" localSheetId="12" hidden="1">{"res_value_proposed",#N/A,FALSE,"Proposed";"assumptions_proposed",#N/A,FALSE,"Proposed";"fees_proposed",#N/A,FALSE,"Proposed";"back_inf_prop",#N/A,FALSE,"Proposed"}</definedName>
    <definedName name="ls_3" localSheetId="11" hidden="1">{"res_value_proposed",#N/A,FALSE,"Proposed";"assumptions_proposed",#N/A,FALSE,"Proposed";"fees_proposed",#N/A,FALSE,"Proposed";"back_inf_prop",#N/A,FALSE,"Proposed"}</definedName>
    <definedName name="ls_3" localSheetId="2" hidden="1">{"res_value_proposed",#N/A,FALSE,"Proposed";"assumptions_proposed",#N/A,FALSE,"Proposed";"fees_proposed",#N/A,FALSE,"Proposed";"back_inf_prop",#N/A,FALSE,"Proposed"}</definedName>
    <definedName name="ls_3" localSheetId="10" hidden="1">{"res_value_proposed",#N/A,FALSE,"Proposed";"assumptions_proposed",#N/A,FALSE,"Proposed";"fees_proposed",#N/A,FALSE,"Proposed";"back_inf_prop",#N/A,FALSE,"Proposed"}</definedName>
    <definedName name="ls_3" localSheetId="4" hidden="1">{"res_value_proposed",#N/A,FALSE,"Proposed";"assumptions_proposed",#N/A,FALSE,"Proposed";"fees_proposed",#N/A,FALSE,"Proposed";"back_inf_prop",#N/A,FALSE,"Proposed"}</definedName>
    <definedName name="ls_3" localSheetId="6" hidden="1">{"res_value_proposed",#N/A,FALSE,"Proposed";"assumptions_proposed",#N/A,FALSE,"Proposed";"fees_proposed",#N/A,FALSE,"Proposed";"back_inf_prop",#N/A,FALSE,"Proposed"}</definedName>
    <definedName name="ls_3" localSheetId="0" hidden="1">{"res_value_proposed",#N/A,FALSE,"Proposed";"assumptions_proposed",#N/A,FALSE,"Proposed";"fees_proposed",#N/A,FALSE,"Proposed";"back_inf_prop",#N/A,FALSE,"Proposed"}</definedName>
    <definedName name="ls_3" hidden="1">{"res_value_proposed",#N/A,FALSE,"Proposed";"assumptions_proposed",#N/A,FALSE,"Proposed";"fees_proposed",#N/A,FALSE,"Proposed";"back_inf_prop",#N/A,FALSE,"Proposed"}</definedName>
    <definedName name="LSc">0</definedName>
    <definedName name="LSG">1549775</definedName>
    <definedName name="LSN">-59323</definedName>
    <definedName name="LSP">-71146</definedName>
    <definedName name="LSU1A">-19398478</definedName>
    <definedName name="LSU1A1">-119983</definedName>
    <definedName name="LSU1B">-1238077</definedName>
    <definedName name="LSU1BB">-438894</definedName>
    <definedName name="LSU2A">8627412</definedName>
    <definedName name="LSU2A2">81734</definedName>
    <definedName name="LSU2B">21975</definedName>
    <definedName name="LSU2C">604187</definedName>
    <definedName name="LSU2D">1365272</definedName>
    <definedName name="LSU2E">3548154</definedName>
    <definedName name="LSU2F">5332989</definedName>
    <definedName name="LSU2G">693</definedName>
    <definedName name="LSU2H">1270671</definedName>
    <definedName name="LSU2I">300</definedName>
    <definedName name="LSU2J">34512482</definedName>
    <definedName name="LSU2Ka">81</definedName>
    <definedName name="LSU2Kc">1695</definedName>
    <definedName name="LSU2L">68</definedName>
    <definedName name="LSU3B">5126</definedName>
    <definedName name="LSU3D">90276</definedName>
    <definedName name="LSU3E">-437529</definedName>
    <definedName name="LSU3G">-12613</definedName>
    <definedName name="LSUZ">1233099</definedName>
    <definedName name="ltv" localSheetId="0">#REF!</definedName>
    <definedName name="LTV">#REF!</definedName>
    <definedName name="MACROS">#N/A</definedName>
    <definedName name="MAIN">#N/A</definedName>
    <definedName name="Manhcfprint_1">#REF!</definedName>
    <definedName name="Manhcfprint_2">#REF!</definedName>
    <definedName name="MARKETRENT">#N/A</definedName>
    <definedName name="matrix" localSheetId="12"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matrix" localSheetId="11"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matrix" localSheetId="2"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matrix" localSheetId="10"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matrix" localSheetId="4"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matrix" localSheetId="6"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matrix" localSheetId="0"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matrix"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Max_LTV">#REF!</definedName>
    <definedName name="MAXVALUE" localSheetId="12">#REF!</definedName>
    <definedName name="MAXVALUE" localSheetId="11">#REF!</definedName>
    <definedName name="MAXVALUE" localSheetId="2">#REF!</definedName>
    <definedName name="MAXVALUE" localSheetId="10">#REF!</definedName>
    <definedName name="MAXVALUE" localSheetId="4">#REF!</definedName>
    <definedName name="MAXVALUE" localSheetId="6">#REF!</definedName>
    <definedName name="MAXVALUE">#REF!</definedName>
    <definedName name="mcs03g.ReqArray" localSheetId="12">{"Compustat","TEN","Q53","Q","0","0","H"}</definedName>
    <definedName name="mcs03g.ReqArray" localSheetId="11">{"Compustat","TEN","Q53","Q","0","0","H"}</definedName>
    <definedName name="mcs03g.ReqArray" localSheetId="2">{"Compustat","TEN","Q53","Q","0","0","H"}</definedName>
    <definedName name="mcs03g.ReqArray" localSheetId="10">{"Compustat","TEN","Q53","Q","0","0","H"}</definedName>
    <definedName name="mcs03g.ReqArray" localSheetId="4">{"Compustat","TEN","Q53","Q","0","0","H"}</definedName>
    <definedName name="mcs03g.ReqArray" localSheetId="6">{"Compustat","TEN","Q53","Q","0","0","H"}</definedName>
    <definedName name="mcs03g.ReqArray" localSheetId="0">{"Compustat","TEN","Q53","Q","0","0","H"}</definedName>
    <definedName name="mcs03g.ReqArray">{"Compustat","TEN","Q53","Q","0","0","H"}</definedName>
    <definedName name="MFSF">#REF!</definedName>
    <definedName name="Mgmt_fees" localSheetId="12">#REF!</definedName>
    <definedName name="Mgmt_fees" localSheetId="11">#REF!</definedName>
    <definedName name="Mgmt_fees" localSheetId="2">#REF!</definedName>
    <definedName name="Mgmt_fees" localSheetId="10">#REF!</definedName>
    <definedName name="Mgmt_fees" localSheetId="4">#REF!</definedName>
    <definedName name="Mgmt_fees" localSheetId="6">#REF!</definedName>
    <definedName name="Mgmt_fees">#REF!</definedName>
    <definedName name="mi">#REF!</definedName>
    <definedName name="MINVALUE" localSheetId="12">#REF!</definedName>
    <definedName name="MINVALUE" localSheetId="11">#REF!</definedName>
    <definedName name="MINVALUE" localSheetId="2">#REF!</definedName>
    <definedName name="MINVALUE" localSheetId="10">#REF!</definedName>
    <definedName name="MINVALUE" localSheetId="4">#REF!</definedName>
    <definedName name="MINVALUE" localSheetId="6">#REF!</definedName>
    <definedName name="MINVALUE">#REF!</definedName>
    <definedName name="mistake" localSheetId="12" hidden="1">#REF!,#REF!</definedName>
    <definedName name="mistake" localSheetId="11" hidden="1">#REF!,#REF!</definedName>
    <definedName name="mistake" localSheetId="2" hidden="1">#REF!,#REF!</definedName>
    <definedName name="mistake" localSheetId="10" hidden="1">#REF!,#REF!</definedName>
    <definedName name="mistake" localSheetId="4" hidden="1">#REF!,#REF!</definedName>
    <definedName name="mistake" localSheetId="6" hidden="1">#REF!,#REF!</definedName>
    <definedName name="mistake" hidden="1">#REF!,#REF!</definedName>
    <definedName name="MKT_ASSP" localSheetId="12">#REF!</definedName>
    <definedName name="MKT_ASSP" localSheetId="11">#REF!</definedName>
    <definedName name="MKT_ASSP" localSheetId="2">#REF!</definedName>
    <definedName name="MKT_ASSP" localSheetId="10">#REF!</definedName>
    <definedName name="MKT_ASSP" localSheetId="4">#REF!</definedName>
    <definedName name="MKT_ASSP" localSheetId="6">#REF!</definedName>
    <definedName name="MKT_ASSP">#REF!</definedName>
    <definedName name="MLA" localSheetId="12">#REF!</definedName>
    <definedName name="MLA" localSheetId="11">#REF!</definedName>
    <definedName name="MLA" localSheetId="2">#REF!</definedName>
    <definedName name="MLA" localSheetId="10">#REF!</definedName>
    <definedName name="MLA" localSheetId="4">#REF!</definedName>
    <definedName name="MLA" localSheetId="6">#REF!</definedName>
    <definedName name="MLA">#REF!</definedName>
    <definedName name="MLARANK" localSheetId="12">#REF!</definedName>
    <definedName name="MLARANK" localSheetId="11">#REF!</definedName>
    <definedName name="MLARANK" localSheetId="2">#REF!</definedName>
    <definedName name="MLARANK">#REF!</definedName>
    <definedName name="MLARANK2" localSheetId="12">#REF!</definedName>
    <definedName name="MLARANK2" localSheetId="11">#REF!</definedName>
    <definedName name="MLARANK2" localSheetId="2">#REF!</definedName>
    <definedName name="MLARANK2">#REF!</definedName>
    <definedName name="MLARANK3" localSheetId="12">#REF!</definedName>
    <definedName name="MLARANK3" localSheetId="11">#REF!</definedName>
    <definedName name="MLARANK3">#REF!</definedName>
    <definedName name="ModelType">0</definedName>
    <definedName name="MONTH">#REF!</definedName>
    <definedName name="MONTHLY">#N/A</definedName>
    <definedName name="Monthly_Payment" localSheetId="12">-PMT(Interest_Rate/12,#REF!,Loan_Amount)</definedName>
    <definedName name="Monthly_Payment" localSheetId="11">-PMT(Interest_Rate/12,#REF!,Loan_Amount)</definedName>
    <definedName name="Monthly_Payment" localSheetId="2">-PMT(Budget!Interest_Rate/12,#REF!,Loan_Amount)</definedName>
    <definedName name="Monthly_Payment" localSheetId="10">-PMT([0]!Interest_Rate/12,#REF!,[0]!Loan_Amount)</definedName>
    <definedName name="Monthly_Payment" localSheetId="4">-PMT(Interest_Rate/12,#REF!,Loan_Amount)</definedName>
    <definedName name="Monthly_Payment" localSheetId="6">-PMT(Interest_Rate/12,#REF!,Loan_Amount)</definedName>
    <definedName name="Monthly_Payment" localSheetId="0">-PMT(Summary!Interest_Rate/12,Summary!Number_of_Payments,Summary!Loan_Amount)</definedName>
    <definedName name="Monthly_Payment">-PMT(Interest_Rate/12,#REF!,Loan_Amount)</definedName>
    <definedName name="MORTGAGE1">#REF!</definedName>
    <definedName name="MORTGAGE1_AMT">#REF!</definedName>
    <definedName name="MORTGAGE1_DATE">#REF!</definedName>
    <definedName name="Mortgage1_Pmt">#REF!</definedName>
    <definedName name="MORTGAGE1_RATE">#REF!</definedName>
    <definedName name="MORTGAGE1_TERM">#REF!</definedName>
    <definedName name="Mortgage1_Type">#REF!</definedName>
    <definedName name="MORTGAGE2">#REF!</definedName>
    <definedName name="MORTGAGE2_AMT">#REF!</definedName>
    <definedName name="MORTGAGE2_DATE">#REF!</definedName>
    <definedName name="Mortgage2_pMT">#REF!</definedName>
    <definedName name="MORTGAGE2_RATE">#REF!</definedName>
    <definedName name="MORTGAGE2_TERM">#REF!</definedName>
    <definedName name="MORTGAGE2_TYPE">#REF!</definedName>
    <definedName name="MORTGAGE3_DATE">#REF!</definedName>
    <definedName name="MORTGAGE3_RATE">#REF!</definedName>
    <definedName name="MORTGAGE3_TERM">#REF!</definedName>
    <definedName name="MORTGAGE3_TYPE">#REF!</definedName>
    <definedName name="MORTGAGE4_DATE">#REF!</definedName>
    <definedName name="MORTGAGE4_RATE">#REF!</definedName>
    <definedName name="MORTGAGE4_TERM">#REF!</definedName>
    <definedName name="nb" localSheetId="2" hidden="1">#REF!</definedName>
    <definedName name="nb" localSheetId="0" hidden="1">#REF!</definedName>
    <definedName name="nb" hidden="1">#REF!</definedName>
    <definedName name="NET_PROCEEDS_1" localSheetId="12">#REF!</definedName>
    <definedName name="NET_PROCEEDS_1" localSheetId="11">#REF!</definedName>
    <definedName name="NET_PROCEEDS_1" localSheetId="2">#REF!</definedName>
    <definedName name="NET_PROCEEDS_1" localSheetId="10">#REF!</definedName>
    <definedName name="NET_PROCEEDS_1" localSheetId="4">#REF!</definedName>
    <definedName name="NET_PROCEEDS_1" localSheetId="6">#REF!</definedName>
    <definedName name="NET_PROCEEDS_1">#REF!</definedName>
    <definedName name="NET_PROCEEDS_2" localSheetId="12">#REF!</definedName>
    <definedName name="NET_PROCEEDS_2" localSheetId="11">#REF!</definedName>
    <definedName name="NET_PROCEEDS_2" localSheetId="2">#REF!</definedName>
    <definedName name="NET_PROCEEDS_2">#REF!</definedName>
    <definedName name="NET_PROCEEDS_3" localSheetId="12">#REF!</definedName>
    <definedName name="NET_PROCEEDS_3" localSheetId="11">#REF!</definedName>
    <definedName name="NET_PROCEEDS_3">#REF!</definedName>
    <definedName name="NetIncome">32557513</definedName>
    <definedName name="NetIncomeAJE">0</definedName>
    <definedName name="NEW" localSheetId="2" hidden="1">#REF!</definedName>
    <definedName name="NEW" localSheetId="0" hidden="1">#REF!</definedName>
    <definedName name="NEW" hidden="1">#REF!</definedName>
    <definedName name="new_order1" hidden="1">255</definedName>
    <definedName name="newhtml" localSheetId="12" hidden="1">{"'Assump'!$F$6:$J$6"}</definedName>
    <definedName name="newhtml" localSheetId="11" hidden="1">{"'Assump'!$F$6:$J$6"}</definedName>
    <definedName name="newhtml" localSheetId="2" hidden="1">{"'Assump'!$F$6:$J$6"}</definedName>
    <definedName name="newhtml" localSheetId="10" hidden="1">{"'Assump'!$F$6:$J$6"}</definedName>
    <definedName name="newhtml" localSheetId="4" hidden="1">{"'Assump'!$F$6:$J$6"}</definedName>
    <definedName name="newhtml" localSheetId="6" hidden="1">{"'Assump'!$F$6:$J$6"}</definedName>
    <definedName name="newhtml" localSheetId="0" hidden="1">{"'Assump'!$F$6:$J$6"}</definedName>
    <definedName name="newhtml" hidden="1">{"'Assump'!$F$6:$J$6"}</definedName>
    <definedName name="NI">#N/A</definedName>
    <definedName name="NIR">#N/A</definedName>
    <definedName name="NLA">#REF!</definedName>
    <definedName name="no">#REF!</definedName>
    <definedName name="No.ofProperties" localSheetId="12">#REF!</definedName>
    <definedName name="No.ofProperties" localSheetId="11">#REF!</definedName>
    <definedName name="No.ofProperties" localSheetId="2">#REF!</definedName>
    <definedName name="No.ofProperties" localSheetId="10">#REF!</definedName>
    <definedName name="No.ofProperties" localSheetId="4">#REF!</definedName>
    <definedName name="No.ofProperties" localSheetId="6">#REF!</definedName>
    <definedName name="No.ofProperties">#REF!</definedName>
    <definedName name="NO_OF_UNITS">#REF!</definedName>
    <definedName name="noi_table">#REF!</definedName>
    <definedName name="NOIPSF93">#N/A</definedName>
    <definedName name="NOIPSF94">#N/A</definedName>
    <definedName name="NOOFFFSEGMENTS1" localSheetId="12">#REF!</definedName>
    <definedName name="NOOFFFSEGMENTS1" localSheetId="11">#REF!</definedName>
    <definedName name="NOOFFFSEGMENTS1" localSheetId="2">#REF!</definedName>
    <definedName name="NOOFFFSEGMENTS1" localSheetId="10">#REF!</definedName>
    <definedName name="NOOFFFSEGMENTS1" localSheetId="4">#REF!</definedName>
    <definedName name="NOOFFFSEGMENTS1" localSheetId="6">#REF!</definedName>
    <definedName name="NOOFFFSEGMENTS1">#REF!</definedName>
    <definedName name="NOOFFFSEGMENTS2" localSheetId="12">#REF!</definedName>
    <definedName name="NOOFFFSEGMENTS2" localSheetId="11">#REF!</definedName>
    <definedName name="NOOFFFSEGMENTS2" localSheetId="2">#REF!</definedName>
    <definedName name="NOOFFFSEGMENTS2">#REF!</definedName>
    <definedName name="NOOFPERIODS1" localSheetId="12">#REF!</definedName>
    <definedName name="NOOFPERIODS1" localSheetId="11">#REF!</definedName>
    <definedName name="NOOFPERIODS1" localSheetId="2">#REF!</definedName>
    <definedName name="NOOFPERIODS1">#REF!</definedName>
    <definedName name="NOOFPERIODS2" localSheetId="12">#REF!</definedName>
    <definedName name="NOOFPERIODS2" localSheetId="11">#REF!</definedName>
    <definedName name="NOOFPERIODS2">#REF!</definedName>
    <definedName name="NOTE">#N/A</definedName>
    <definedName name="NOTES">#REF!</definedName>
    <definedName name="NPV">#N/A</definedName>
    <definedName name="NPV_1" localSheetId="12">#REF!</definedName>
    <definedName name="NPV_1" localSheetId="11">#REF!</definedName>
    <definedName name="NPV_1" localSheetId="2">#REF!</definedName>
    <definedName name="NPV_1" localSheetId="10">#REF!</definedName>
    <definedName name="NPV_1" localSheetId="4">#REF!</definedName>
    <definedName name="NPV_1" localSheetId="6">#REF!</definedName>
    <definedName name="NPV_1">#REF!</definedName>
    <definedName name="NPV_2" localSheetId="12">#REF!</definedName>
    <definedName name="NPV_2" localSheetId="11">#REF!</definedName>
    <definedName name="NPV_2" localSheetId="2">#REF!</definedName>
    <definedName name="NPV_2">#REF!</definedName>
    <definedName name="NRI">#REF!</definedName>
    <definedName name="NSF" localSheetId="12">#REF!</definedName>
    <definedName name="NSF" localSheetId="11">#REF!</definedName>
    <definedName name="NSF" localSheetId="2">#REF!</definedName>
    <definedName name="NSF" localSheetId="10">#REF!</definedName>
    <definedName name="NSF" localSheetId="4">#REF!</definedName>
    <definedName name="NSF" localSheetId="6">#REF!</definedName>
    <definedName name="NSF">#REF!</definedName>
    <definedName name="Num_Pmt_Per_Year" localSheetId="2">#REF!</definedName>
    <definedName name="Num_Pmt_Per_Year" localSheetId="0">#REF!</definedName>
    <definedName name="Num_Pmt_Per_Year">#REF!</definedName>
    <definedName name="Number_of_Payments" localSheetId="12">MATCH(0.01,End_Bal,-1)+1</definedName>
    <definedName name="Number_of_Payments" localSheetId="11">MATCH(0.01,End_Bal,-1)+1</definedName>
    <definedName name="Number_of_Payments" localSheetId="2">MATCH(0.01,Budget!End_Bal,-1)+1</definedName>
    <definedName name="Number_of_Payments" localSheetId="10">MATCH(0.01,[0]!End_Bal,-1)+1</definedName>
    <definedName name="Number_of_Payments" localSheetId="4">MATCH(0.01,End_Bal,-1)+1</definedName>
    <definedName name="Number_of_Payments" localSheetId="6">MATCH(0.01,End_Bal,-1)+1</definedName>
    <definedName name="Number_of_Payments" localSheetId="0">MATCH(0.01,Summary!End_Bal,-1)+1</definedName>
    <definedName name="Number_of_Payments">MATCH(0.01,End_Bal,-1)+1</definedName>
    <definedName name="NUMCHECK" localSheetId="2">AND(ISNUMBER(#REF!),ISNUMBER(#REF!),ISNUMBER(#REF!),ISNUMBER(#REF!))</definedName>
    <definedName name="NUMCHECK" localSheetId="10">AND(ISNUMBER(#REF!),ISNUMBER(#REF!),ISNUMBER(#REF!),ISNUMBER(#REF!))</definedName>
    <definedName name="NUMCHECK" localSheetId="4">AND(ISNUMBER(#REF!),ISNUMBER(#REF!),ISNUMBER(#REF!),ISNUMBER(#REF!))</definedName>
    <definedName name="NUMCHECK">AND(ISNUMBER(#REF!),ISNUMBER(#REF!),ISNUMBER(#REF!),ISNUMBER(#REF!))</definedName>
    <definedName name="NvsAnswerCol">"[MA0610701_PC008.xls]Sheet2!$A$4:$A$7628"</definedName>
    <definedName name="NvsASD">"V1998-12-17"</definedName>
    <definedName name="NvsAutoDrillOk">"VN"</definedName>
    <definedName name="NvsElapsedTime">0.000110648143163417</definedName>
    <definedName name="NvsEndTime">36164.505421875</definedName>
    <definedName name="NvsInstanceHook">"formatDates()"</definedName>
    <definedName name="NvsInstLang">"VENG"</definedName>
    <definedName name="NvsInstSpec">"%,FPRODUCT,TPARTNERSHIPS,NACONSOL CAP INST PRP"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"V1990-01-01"</definedName>
    <definedName name="NvsPanelSetid">"V12"</definedName>
    <definedName name="NvsReqBU">"V12"</definedName>
    <definedName name="NvsReqBUOnly">"VY"</definedName>
    <definedName name="NvsTransLed">"VN"</definedName>
    <definedName name="NvsTreeASD">"V1998-12-17"</definedName>
    <definedName name="NvsValTbl.ACCOUNT">"GL_ACCOUNT_TBL"</definedName>
    <definedName name="NvsValTbl.CURRENCY_CD">"CURRENCY_CD_TBL"</definedName>
    <definedName name="NvsValTbl.DEPTID">"DEPARTMENT_TBL"</definedName>
    <definedName name="NvsValTbl.PRODUCT">"PRODUCT_TBL"</definedName>
    <definedName name="NvsValTbl.RESOURCE_CATEGORY">"PROJ_CATG_TBL"</definedName>
    <definedName name="NvsValTbl.SCENARIO">"BD_SCENARIO_TBL"</definedName>
    <definedName name="NW" localSheetId="2" hidden="1">#REF!</definedName>
    <definedName name="NW" localSheetId="0" hidden="1">#REF!</definedName>
    <definedName name="NW" hidden="1">#REF!</definedName>
    <definedName name="OccpPercent" localSheetId="12">#REF!</definedName>
    <definedName name="OccpPercent" localSheetId="11">#REF!</definedName>
    <definedName name="OccpPercent">#REF!</definedName>
    <definedName name="Occupancy">#REF!</definedName>
    <definedName name="OccupancyStatus">#REF!</definedName>
    <definedName name="OFFICE">#N/A</definedName>
    <definedName name="OK" localSheetId="2" hidden="1">#REF!</definedName>
    <definedName name="OK" localSheetId="0" hidden="1">#REF!</definedName>
    <definedName name="OK" hidden="1">#REF!</definedName>
    <definedName name="OKAY" localSheetId="0" hidden="1">#REF!</definedName>
    <definedName name="OKAY" hidden="1">#REF!</definedName>
    <definedName name="oldhtl" localSheetId="12" hidden="1">{"'Assump'!$F$6:$J$6"}</definedName>
    <definedName name="oldhtl" localSheetId="11" hidden="1">{"'Assump'!$F$6:$J$6"}</definedName>
    <definedName name="oldhtl" localSheetId="2" hidden="1">{"'Assump'!$F$6:$J$6"}</definedName>
    <definedName name="oldhtl" localSheetId="10" hidden="1">{"'Assump'!$F$6:$J$6"}</definedName>
    <definedName name="oldhtl" localSheetId="4" hidden="1">{"'Assump'!$F$6:$J$6"}</definedName>
    <definedName name="oldhtl" localSheetId="6" hidden="1">{"'Assump'!$F$6:$J$6"}</definedName>
    <definedName name="oldhtl" localSheetId="0" hidden="1">{"'Assump'!$F$6:$J$6"}</definedName>
    <definedName name="oldhtl" hidden="1">{"'Assump'!$F$6:$J$6"}</definedName>
    <definedName name="om" localSheetId="12" hidden="1">{#N/A,#N/A,FALSE,"Matrix";#N/A,#N/A,FALSE,"Cash Flow";#N/A,#N/A,FALSE,"10 Year Cost Analysis"}</definedName>
    <definedName name="om" localSheetId="11" hidden="1">{#N/A,#N/A,FALSE,"Matrix";#N/A,#N/A,FALSE,"Cash Flow";#N/A,#N/A,FALSE,"10 Year Cost Analysis"}</definedName>
    <definedName name="om" localSheetId="2" hidden="1">{#N/A,#N/A,FALSE,"Matrix";#N/A,#N/A,FALSE,"Cash Flow";#N/A,#N/A,FALSE,"10 Year Cost Analysis"}</definedName>
    <definedName name="om" localSheetId="10" hidden="1">{#N/A,#N/A,FALSE,"Matrix";#N/A,#N/A,FALSE,"Cash Flow";#N/A,#N/A,FALSE,"10 Year Cost Analysis"}</definedName>
    <definedName name="om" localSheetId="4" hidden="1">{#N/A,#N/A,FALSE,"Matrix";#N/A,#N/A,FALSE,"Cash Flow";#N/A,#N/A,FALSE,"10 Year Cost Analysis"}</definedName>
    <definedName name="om" localSheetId="6" hidden="1">{#N/A,#N/A,FALSE,"Matrix";#N/A,#N/A,FALSE,"Cash Flow";#N/A,#N/A,FALSE,"10 Year Cost Analysis"}</definedName>
    <definedName name="om" localSheetId="0" hidden="1">{#N/A,#N/A,FALSE,"Matrix";#N/A,#N/A,FALSE,"Cash Flow";#N/A,#N/A,FALSE,"10 Year Cost Analysis"}</definedName>
    <definedName name="om" hidden="1">{#N/A,#N/A,FALSE,"Matrix";#N/A,#N/A,FALSE,"Cash Flow";#N/A,#N/A,FALSE,"10 Year Cost Analysis"}</definedName>
    <definedName name="omm" localSheetId="12" hidden="1">{#N/A,#N/A,FALSE,"matx B4 DS";#N/A,#N/A,FALSE,"matx B4 DS Hac";#N/A,#N/A,FALSE,"matx B4 DS Chabot";#N/A,#N/A,FALSE,"matx B4 DS Diablo"}</definedName>
    <definedName name="omm" localSheetId="11" hidden="1">{#N/A,#N/A,FALSE,"matx B4 DS";#N/A,#N/A,FALSE,"matx B4 DS Hac";#N/A,#N/A,FALSE,"matx B4 DS Chabot";#N/A,#N/A,FALSE,"matx B4 DS Diablo"}</definedName>
    <definedName name="omm" localSheetId="2" hidden="1">{#N/A,#N/A,FALSE,"matx B4 DS";#N/A,#N/A,FALSE,"matx B4 DS Hac";#N/A,#N/A,FALSE,"matx B4 DS Chabot";#N/A,#N/A,FALSE,"matx B4 DS Diablo"}</definedName>
    <definedName name="omm" localSheetId="10" hidden="1">{#N/A,#N/A,FALSE,"matx B4 DS";#N/A,#N/A,FALSE,"matx B4 DS Hac";#N/A,#N/A,FALSE,"matx B4 DS Chabot";#N/A,#N/A,FALSE,"matx B4 DS Diablo"}</definedName>
    <definedName name="omm" localSheetId="4" hidden="1">{#N/A,#N/A,FALSE,"matx B4 DS";#N/A,#N/A,FALSE,"matx B4 DS Hac";#N/A,#N/A,FALSE,"matx B4 DS Chabot";#N/A,#N/A,FALSE,"matx B4 DS Diablo"}</definedName>
    <definedName name="omm" localSheetId="6" hidden="1">{#N/A,#N/A,FALSE,"matx B4 DS";#N/A,#N/A,FALSE,"matx B4 DS Hac";#N/A,#N/A,FALSE,"matx B4 DS Chabot";#N/A,#N/A,FALSE,"matx B4 DS Diablo"}</definedName>
    <definedName name="omm" localSheetId="0" hidden="1">{#N/A,#N/A,FALSE,"matx B4 DS";#N/A,#N/A,FALSE,"matx B4 DS Hac";#N/A,#N/A,FALSE,"matx B4 DS Chabot";#N/A,#N/A,FALSE,"matx B4 DS Diablo"}</definedName>
    <definedName name="omm" hidden="1">{#N/A,#N/A,FALSE,"matx B4 DS";#N/A,#N/A,FALSE,"matx B4 DS Hac";#N/A,#N/A,FALSE,"matx B4 DS Chabot";#N/A,#N/A,FALSE,"matx B4 DS Diablo"}</definedName>
    <definedName name="oo" localSheetId="2" hidden="1">#REF!</definedName>
    <definedName name="oo" localSheetId="0" hidden="1">#REF!</definedName>
    <definedName name="oo" hidden="1">#REF!</definedName>
    <definedName name="OPER_ANALYSIS">#REF!</definedName>
    <definedName name="OperatingIncomeAndExpenseAnalysis">#N/A</definedName>
    <definedName name="ORDER" hidden="1">0</definedName>
    <definedName name="OTHER">#REF!</definedName>
    <definedName name="Other_1" localSheetId="12">#REF!</definedName>
    <definedName name="Other_1" localSheetId="11">#REF!</definedName>
    <definedName name="Other_1" localSheetId="2">#REF!</definedName>
    <definedName name="Other_1" localSheetId="10">#REF!</definedName>
    <definedName name="Other_1" localSheetId="4">#REF!</definedName>
    <definedName name="Other_1" localSheetId="6">#REF!</definedName>
    <definedName name="Other_1">#REF!</definedName>
    <definedName name="OTHER_2">#REF!</definedName>
    <definedName name="OTHER_3">#REF!</definedName>
    <definedName name="OTHER_4">#REF!</definedName>
    <definedName name="pa">#REF!</definedName>
    <definedName name="Package" localSheetId="12" hidden="1">{#N/A,#N/A,FALSE,"Cover Page";#N/A,#N/A,FALSE,"Table of Contents";#N/A,#N/A,FALSE,"Executive Summary";#N/A,#N/A,FALSE,"Investment-Acquisition Costs";#N/A,#N/A,FALSE,"Financing Assumptions";#N/A,#N/A,FALSE,"Rent Roll";#N/A,#N/A,FALSE,"Taxes and Assessments"}</definedName>
    <definedName name="Package" localSheetId="11" hidden="1">{#N/A,#N/A,FALSE,"Cover Page";#N/A,#N/A,FALSE,"Table of Contents";#N/A,#N/A,FALSE,"Executive Summary";#N/A,#N/A,FALSE,"Investment-Acquisition Costs";#N/A,#N/A,FALSE,"Financing Assumptions";#N/A,#N/A,FALSE,"Rent Roll";#N/A,#N/A,FALSE,"Taxes and Assessments"}</definedName>
    <definedName name="Package" localSheetId="2" hidden="1">{#N/A,#N/A,FALSE,"Cover Page";#N/A,#N/A,FALSE,"Table of Contents";#N/A,#N/A,FALSE,"Executive Summary";#N/A,#N/A,FALSE,"Investment-Acquisition Costs";#N/A,#N/A,FALSE,"Financing Assumptions";#N/A,#N/A,FALSE,"Rent Roll";#N/A,#N/A,FALSE,"Taxes and Assessments"}</definedName>
    <definedName name="Package" localSheetId="10" hidden="1">{#N/A,#N/A,FALSE,"Cover Page";#N/A,#N/A,FALSE,"Table of Contents";#N/A,#N/A,FALSE,"Executive Summary";#N/A,#N/A,FALSE,"Investment-Acquisition Costs";#N/A,#N/A,FALSE,"Financing Assumptions";#N/A,#N/A,FALSE,"Rent Roll";#N/A,#N/A,FALSE,"Taxes and Assessments"}</definedName>
    <definedName name="Package" localSheetId="4" hidden="1">{#N/A,#N/A,FALSE,"Cover Page";#N/A,#N/A,FALSE,"Table of Contents";#N/A,#N/A,FALSE,"Executive Summary";#N/A,#N/A,FALSE,"Investment-Acquisition Costs";#N/A,#N/A,FALSE,"Financing Assumptions";#N/A,#N/A,FALSE,"Rent Roll";#N/A,#N/A,FALSE,"Taxes and Assessments"}</definedName>
    <definedName name="Package" localSheetId="6" hidden="1">{#N/A,#N/A,FALSE,"Cover Page";#N/A,#N/A,FALSE,"Table of Contents";#N/A,#N/A,FALSE,"Executive Summary";#N/A,#N/A,FALSE,"Investment-Acquisition Costs";#N/A,#N/A,FALSE,"Financing Assumptions";#N/A,#N/A,FALSE,"Rent Roll";#N/A,#N/A,FALSE,"Taxes and Assessments"}</definedName>
    <definedName name="Package" localSheetId="0" hidden="1">{#N/A,#N/A,FALSE,"Cover Page";#N/A,#N/A,FALSE,"Table of Contents";#N/A,#N/A,FALSE,"Executive Summary";#N/A,#N/A,FALSE,"Investment-Acquisition Costs";#N/A,#N/A,FALSE,"Financing Assumptions";#N/A,#N/A,FALSE,"Rent Roll";#N/A,#N/A,FALSE,"Taxes and Assessments"}</definedName>
    <definedName name="Package" hidden="1">{#N/A,#N/A,FALSE,"Cover Page";#N/A,#N/A,FALSE,"Table of Contents";#N/A,#N/A,FALSE,"Executive Summary";#N/A,#N/A,FALSE,"Investment-Acquisition Costs";#N/A,#N/A,FALSE,"Financing Assumptions";#N/A,#N/A,FALSE,"Rent Roll";#N/A,#N/A,FALSE,"Taxes and Assessments"}</definedName>
    <definedName name="PAGE_1">#N/A</definedName>
    <definedName name="PAGE_2">#N/A</definedName>
    <definedName name="PAGE_3">#N/A</definedName>
    <definedName name="PAGE_4">#N/A</definedName>
    <definedName name="pam">#REF!</definedName>
    <definedName name="Param_CumRent" localSheetId="12" hidden="1">#REF!</definedName>
    <definedName name="Param_CumRent" localSheetId="11" hidden="1">#REF!</definedName>
    <definedName name="Param_CumRent" localSheetId="2" hidden="1">#REF!</definedName>
    <definedName name="Param_CumRent" localSheetId="10" hidden="1">#REF!</definedName>
    <definedName name="Param_CumRent" localSheetId="4" hidden="1">#REF!</definedName>
    <definedName name="Param_CumRent" localSheetId="6" hidden="1">#REF!</definedName>
    <definedName name="Param_CumRent" hidden="1">#REF!</definedName>
    <definedName name="Param_CurrentDate" hidden="1">#REF!</definedName>
    <definedName name="Param_DRCredit" localSheetId="12" hidden="1">#REF!</definedName>
    <definedName name="Param_DRCredit" localSheetId="11" hidden="1">#REF!</definedName>
    <definedName name="Param_DRCredit" localSheetId="2" hidden="1">#REF!</definedName>
    <definedName name="Param_DRCredit" localSheetId="10" hidden="1">#REF!</definedName>
    <definedName name="Param_DRCredit" localSheetId="4" hidden="1">#REF!</definedName>
    <definedName name="Param_DRCredit" localSheetId="6" hidden="1">#REF!</definedName>
    <definedName name="Param_DRCredit" hidden="1">#REF!</definedName>
    <definedName name="Param_DRNonCredit" localSheetId="12" hidden="1">#REF!</definedName>
    <definedName name="Param_DRNonCredit" localSheetId="11" hidden="1">#REF!</definedName>
    <definedName name="Param_DRNonCredit" localSheetId="2" hidden="1">#REF!</definedName>
    <definedName name="Param_DRNonCredit" hidden="1">#REF!</definedName>
    <definedName name="Param_IncludeCPI" localSheetId="12" hidden="1">#REF!</definedName>
    <definedName name="Param_IncludeCPI" localSheetId="11" hidden="1">#REF!</definedName>
    <definedName name="Param_IncludeCPI" hidden="1">#REF!</definedName>
    <definedName name="Param_IncludePercentRent" localSheetId="12" hidden="1">#REF!</definedName>
    <definedName name="Param_IncludePercentRent" localSheetId="11" hidden="1">#REF!</definedName>
    <definedName name="Param_IncludePercentRent" hidden="1">#REF!</definedName>
    <definedName name="Param_IncludePW" localSheetId="12" hidden="1">#REF!</definedName>
    <definedName name="Param_IncludePW" localSheetId="11" hidden="1">#REF!</definedName>
    <definedName name="Param_IncludePW" hidden="1">#REF!</definedName>
    <definedName name="Param_Inclusion" localSheetId="12" hidden="1">#REF!</definedName>
    <definedName name="Param_Inclusion" localSheetId="11" hidden="1">#REF!</definedName>
    <definedName name="Param_Inclusion" hidden="1">#REF!</definedName>
    <definedName name="Param_PVAbatement" localSheetId="12" hidden="1">#REF!</definedName>
    <definedName name="Param_PVAbatement" localSheetId="11" hidden="1">#REF!</definedName>
    <definedName name="Param_PVAbatement" hidden="1">#REF!</definedName>
    <definedName name="Param_SLAbatement" localSheetId="12" hidden="1">#REF!</definedName>
    <definedName name="Param_SLAbatement" localSheetId="11" hidden="1">#REF!</definedName>
    <definedName name="Param_SLAbatement" hidden="1">#REF!</definedName>
    <definedName name="Param_VacMarket" localSheetId="12" hidden="1">#REF!</definedName>
    <definedName name="Param_VacMarket" localSheetId="11" hidden="1">#REF!</definedName>
    <definedName name="Param_VacMarket" hidden="1">#REF!</definedName>
    <definedName name="Param_VacRenew" localSheetId="12" hidden="1">#REF!</definedName>
    <definedName name="Param_VacRenew" localSheetId="11" hidden="1">#REF!</definedName>
    <definedName name="Param_VacRenew" hidden="1">#REF!</definedName>
    <definedName name="Param_VacVacate" localSheetId="12" hidden="1">#REF!</definedName>
    <definedName name="Param_VacVacate" localSheetId="11" hidden="1">#REF!</definedName>
    <definedName name="Param_VacVacate" hidden="1">#REF!</definedName>
    <definedName name="parking">#REF!</definedName>
    <definedName name="Pay_Date" localSheetId="2">#REF!</definedName>
    <definedName name="Pay_Date" localSheetId="0">#REF!</definedName>
    <definedName name="Pay_Date">#REF!</definedName>
    <definedName name="Pay_Num" localSheetId="0">#REF!</definedName>
    <definedName name="Pay_Num">#REF!</definedName>
    <definedName name="Payment_Date" localSheetId="0">DATE(YEAR(Summary!Loan_Start),MONTH(Summary!Loan_Start)+Payment_Number,DAY(Summary!Loan_Start))</definedName>
    <definedName name="Payment_Date">#N/A</definedName>
    <definedName name="Payments_per_year">#REF!</definedName>
    <definedName name="pennyante">#N/A</definedName>
    <definedName name="PERIODSETNAME1" localSheetId="12">#REF!</definedName>
    <definedName name="PERIODSETNAME1" localSheetId="11">#REF!</definedName>
    <definedName name="PERIODSETNAME1" localSheetId="2">#REF!</definedName>
    <definedName name="PERIODSETNAME1" localSheetId="10">#REF!</definedName>
    <definedName name="PERIODSETNAME1" localSheetId="4">#REF!</definedName>
    <definedName name="PERIODSETNAME1" localSheetId="6">#REF!</definedName>
    <definedName name="PERIODSETNAME1">#REF!</definedName>
    <definedName name="PERIODSETNAME2" localSheetId="12">#REF!</definedName>
    <definedName name="PERIODSETNAME2" localSheetId="11">#REF!</definedName>
    <definedName name="PERIODSETNAME2" localSheetId="2">#REF!</definedName>
    <definedName name="PERIODSETNAME2">#REF!</definedName>
    <definedName name="PERIODYEAR1" localSheetId="12">#REF!</definedName>
    <definedName name="PERIODYEAR1" localSheetId="11">#REF!</definedName>
    <definedName name="PERIODYEAR1" localSheetId="2">#REF!</definedName>
    <definedName name="PERIODYEAR1">#REF!</definedName>
    <definedName name="PERIODYEAR2" localSheetId="12">#REF!</definedName>
    <definedName name="PERIODYEAR2" localSheetId="11">#REF!</definedName>
    <definedName name="PERIODYEAR2">#REF!</definedName>
    <definedName name="Permit_Rate" localSheetId="12">#REF!</definedName>
    <definedName name="Permit_Rate" localSheetId="11">#REF!</definedName>
    <definedName name="Permit_Rate">#REF!</definedName>
    <definedName name="PermTerm">#REF!</definedName>
    <definedName name="pii" localSheetId="2" hidden="1">#REF!</definedName>
    <definedName name="pii" localSheetId="0" hidden="1">#REF!</definedName>
    <definedName name="pii" hidden="1">#REF!</definedName>
    <definedName name="pio" localSheetId="0" hidden="1">#REF!</definedName>
    <definedName name="pio" hidden="1">#REF!</definedName>
    <definedName name="pl" localSheetId="0" hidden="1">#REF!</definedName>
    <definedName name="pl" hidden="1">#REF!</definedName>
    <definedName name="PL_1" localSheetId="12">#REF!</definedName>
    <definedName name="PL_1" localSheetId="11">#REF!</definedName>
    <definedName name="PL_1">#REF!</definedName>
    <definedName name="PL_2" localSheetId="12">#REF!</definedName>
    <definedName name="PL_2" localSheetId="11">#REF!</definedName>
    <definedName name="PL_2">#REF!</definedName>
    <definedName name="PMT_OUTSTND" localSheetId="12">#REF!</definedName>
    <definedName name="PMT_OUTSTND" localSheetId="11">#REF!</definedName>
    <definedName name="PMT_OUTSTND" localSheetId="2">#REF!</definedName>
    <definedName name="PMT_OUTSTND" localSheetId="10">#REF!</definedName>
    <definedName name="PMT_OUTSTND" localSheetId="4">#REF!</definedName>
    <definedName name="PMT_OUTSTND" localSheetId="6">#REF!</definedName>
    <definedName name="PMT_OUTSTND">#REF!</definedName>
    <definedName name="Pmt_to_use">#REF!</definedName>
    <definedName name="POINTS">#REF!</definedName>
    <definedName name="pou" localSheetId="2" hidden="1">#REF!</definedName>
    <definedName name="pou" localSheetId="0" hidden="1">#REF!</definedName>
    <definedName name="pou" hidden="1">#REF!</definedName>
    <definedName name="ppm">-0.5</definedName>
    <definedName name="PreviousYear">"Text 9"</definedName>
    <definedName name="PRICE">#REF!</definedName>
    <definedName name="PRIM">#REF!</definedName>
    <definedName name="Princ" localSheetId="2">#REF!</definedName>
    <definedName name="Princ" localSheetId="0">#REF!</definedName>
    <definedName name="Princ">#REF!</definedName>
    <definedName name="PRINCIPAL">#REF!</definedName>
    <definedName name="PRINT">#REF!,#REF!,#REF!</definedName>
    <definedName name="_xlnm.Print_Area" localSheetId="12">'10 YR Hold'!$B$2:$Q$108</definedName>
    <definedName name="_xlnm.Print_Area" localSheetId="3">'4YR (Dev) CF'!$B$2:$J$62</definedName>
    <definedName name="_xlnm.Print_Area" localSheetId="11">'5 YR Hold'!$B$2:$L$108</definedName>
    <definedName name="_xlnm.Print_Area" localSheetId="2">Budget!$B$1:$F$285</definedName>
    <definedName name="_xlnm.Print_Area" localSheetId="7">'Cap Rates'!$A$1:$R$13</definedName>
    <definedName name="_xlnm.Print_Area" localSheetId="10">'For Sale Product'!$C$3:$O$45</definedName>
    <definedName name="_xlnm.Print_Area" localSheetId="9">'ForSale CF'!$B$2:$I$60</definedName>
    <definedName name="_xlnm.Print_Area" localSheetId="8">'Hard Costs ROM'!$B$2:$D$35</definedName>
    <definedName name="_xlnm.Print_Area" localSheetId="4">'Product Inputs'!$C$3:$O$43</definedName>
    <definedName name="_xlnm.Print_Area" localSheetId="5">'Rental Comps'!$A$1:$W$37</definedName>
    <definedName name="_xlnm.Print_Area" localSheetId="6">'Retail Comps'!$B$2:$I$26</definedName>
    <definedName name="_xlnm.Print_Area" localSheetId="1">'S&amp;U''s'!$B$3:$S$77</definedName>
    <definedName name="_xlnm.Print_Area" localSheetId="0">Summary!$B$2:$K$62</definedName>
    <definedName name="_xlnm.Print_Area">#REF!</definedName>
    <definedName name="Print_Area_MI" localSheetId="12">#REF!</definedName>
    <definedName name="Print_Area_MI" localSheetId="11">#REF!</definedName>
    <definedName name="Print_Area_MI" localSheetId="2">#REF!</definedName>
    <definedName name="Print_Area_MI" localSheetId="10">#REF!</definedName>
    <definedName name="Print_Area_MI" localSheetId="4">#REF!</definedName>
    <definedName name="Print_Area_MI">#REF!</definedName>
    <definedName name="Print_Area_Reset" localSheetId="0">OFFSET(Full_Print,0,0,Summary!Last_Row)</definedName>
    <definedName name="Print_Area_Reset">#N/A</definedName>
    <definedName name="_xlnm.Print_Titles" localSheetId="11">#REF!</definedName>
    <definedName name="_xlnm.Print_Titles">#REF!</definedName>
    <definedName name="PRINT1" localSheetId="12">#REF!</definedName>
    <definedName name="PRINT1" localSheetId="11">#REF!</definedName>
    <definedName name="PRINT1" localSheetId="2">#REF!</definedName>
    <definedName name="PRINT1">#REF!</definedName>
    <definedName name="PRINT2" localSheetId="12">#REF!</definedName>
    <definedName name="PRINT2" localSheetId="11">#REF!</definedName>
    <definedName name="PRINT2">#REF!</definedName>
    <definedName name="PRINT3" localSheetId="12">#REF!</definedName>
    <definedName name="PRINT3" localSheetId="11">#REF!</definedName>
    <definedName name="PRINT3">#REF!</definedName>
    <definedName name="print99">#REF!</definedName>
    <definedName name="PRINTAREA" localSheetId="2" hidden="1">#REF!</definedName>
    <definedName name="PRINTAREA" localSheetId="10" hidden="1">#REF!</definedName>
    <definedName name="PRINTAREA" localSheetId="4" hidden="1">#REF!</definedName>
    <definedName name="PRINTAREA" hidden="1">#REF!</definedName>
    <definedName name="PROFILE">#REF!</definedName>
    <definedName name="profit">0.33</definedName>
    <definedName name="PROJ">#N/A</definedName>
    <definedName name="Proj_Name">#REF!</definedName>
    <definedName name="PROJ_NUMBER" localSheetId="12">#REF!</definedName>
    <definedName name="PROJ_NUMBER" localSheetId="11">#REF!</definedName>
    <definedName name="PROJ_NUMBER" localSheetId="2">#REF!</definedName>
    <definedName name="PROJ_NUMBER" localSheetId="10">#REF!</definedName>
    <definedName name="PROJ_NUMBER" localSheetId="4">#REF!</definedName>
    <definedName name="PROJ_NUMBER" localSheetId="6">#REF!</definedName>
    <definedName name="PROJ_NUMBER">#REF!</definedName>
    <definedName name="Project_Code">"HSD"</definedName>
    <definedName name="ProjectCompletionMonth">#REF!</definedName>
    <definedName name="prop">0</definedName>
    <definedName name="Prop_Rt_Adj" localSheetId="12" hidden="1">#REF!,#REF!,#REF!,#REF!,#REF!,#REF!,#REF!</definedName>
    <definedName name="Prop_Rt_Adj" localSheetId="11" hidden="1">#REF!,#REF!,#REF!,#REF!,#REF!,#REF!,#REF!</definedName>
    <definedName name="Prop_Rt_Adj" localSheetId="2" hidden="1">#REF!,#REF!,#REF!,#REF!,#REF!,#REF!,#REF!</definedName>
    <definedName name="Prop_Rt_Adj" localSheetId="10" hidden="1">#REF!,#REF!,#REF!,#REF!,#REF!,#REF!,#REF!</definedName>
    <definedName name="Prop_Rt_Adj" localSheetId="4" hidden="1">#REF!,#REF!,#REF!,#REF!,#REF!,#REF!,#REF!</definedName>
    <definedName name="Prop_Rt_Adj" localSheetId="6" hidden="1">#REF!,#REF!,#REF!,#REF!,#REF!,#REF!,#REF!</definedName>
    <definedName name="Prop_Rt_Adj" hidden="1">#REF!,#REF!,#REF!,#REF!,#REF!,#REF!,#REF!</definedName>
    <definedName name="Prop_Rt_Temp" localSheetId="12" hidden="1">#REF!,#REF!,#REF!,#REF!,#REF!,#REF!,#REF!</definedName>
    <definedName name="Prop_Rt_Temp" localSheetId="11" hidden="1">#REF!,#REF!,#REF!,#REF!,#REF!,#REF!,#REF!</definedName>
    <definedName name="Prop_Rt_Temp" localSheetId="2" hidden="1">#REF!,#REF!,#REF!,#REF!,#REF!,#REF!,#REF!</definedName>
    <definedName name="Prop_Rt_Temp" localSheetId="10" hidden="1">#REF!,#REF!,#REF!,#REF!,#REF!,#REF!,#REF!</definedName>
    <definedName name="Prop_Rt_Temp" localSheetId="4" hidden="1">#REF!,#REF!,#REF!,#REF!,#REF!,#REF!,#REF!</definedName>
    <definedName name="Prop_Rt_Temp" localSheetId="6" hidden="1">#REF!,#REF!,#REF!,#REF!,#REF!,#REF!,#REF!</definedName>
    <definedName name="Prop_Rt_Temp" hidden="1">#REF!,#REF!,#REF!,#REF!,#REF!,#REF!,#REF!</definedName>
    <definedName name="PropData" localSheetId="12">#REF!</definedName>
    <definedName name="PropData" localSheetId="11">#REF!</definedName>
    <definedName name="PropData" localSheetId="2">#REF!</definedName>
    <definedName name="PropData" localSheetId="10">#REF!</definedName>
    <definedName name="PropData" localSheetId="4">#REF!</definedName>
    <definedName name="PropData" localSheetId="6">#REF!</definedName>
    <definedName name="PropData">#REF!</definedName>
    <definedName name="quit">#N/A</definedName>
    <definedName name="qw" localSheetId="12" hidden="1">{"Estimated Proforma (Prelim. Proforma)",#N/A,TRUE,"Prelim. Proforma";"Summary Cash Flow Grid",#N/A,TRUE,"Cash Flow Grid";"Final Proforma (Final Proforma)",#N/A,TRUE,"Final Proforma";"Cash Flow Graph (Cash Flow Graphic)",#N/A,TRUE,"Cash Flow Graphic"}</definedName>
    <definedName name="qw" localSheetId="11" hidden="1">{"Estimated Proforma (Prelim. Proforma)",#N/A,TRUE,"Prelim. Proforma";"Summary Cash Flow Grid",#N/A,TRUE,"Cash Flow Grid";"Final Proforma (Final Proforma)",#N/A,TRUE,"Final Proforma";"Cash Flow Graph (Cash Flow Graphic)",#N/A,TRUE,"Cash Flow Graphic"}</definedName>
    <definedName name="qw" localSheetId="2" hidden="1">{"Estimated Proforma (Prelim. Proforma)",#N/A,TRUE,"Prelim. Proforma";"Summary Cash Flow Grid",#N/A,TRUE,"Cash Flow Grid";"Final Proforma (Final Proforma)",#N/A,TRUE,"Final Proforma";"Cash Flow Graph (Cash Flow Graphic)",#N/A,TRUE,"Cash Flow Graphic"}</definedName>
    <definedName name="qw" localSheetId="10" hidden="1">{"Estimated Proforma (Prelim. Proforma)",#N/A,TRUE,"Prelim. Proforma";"Summary Cash Flow Grid",#N/A,TRUE,"Cash Flow Grid";"Final Proforma (Final Proforma)",#N/A,TRUE,"Final Proforma";"Cash Flow Graph (Cash Flow Graphic)",#N/A,TRUE,"Cash Flow Graphic"}</definedName>
    <definedName name="qw" localSheetId="4" hidden="1">{"Estimated Proforma (Prelim. Proforma)",#N/A,TRUE,"Prelim. Proforma";"Summary Cash Flow Grid",#N/A,TRUE,"Cash Flow Grid";"Final Proforma (Final Proforma)",#N/A,TRUE,"Final Proforma";"Cash Flow Graph (Cash Flow Graphic)",#N/A,TRUE,"Cash Flow Graphic"}</definedName>
    <definedName name="qw" localSheetId="6" hidden="1">{"Estimated Proforma (Prelim. Proforma)",#N/A,TRUE,"Prelim. Proforma";"Summary Cash Flow Grid",#N/A,TRUE,"Cash Flow Grid";"Final Proforma (Final Proforma)",#N/A,TRUE,"Final Proforma";"Cash Flow Graph (Cash Flow Graphic)",#N/A,TRUE,"Cash Flow Graphic"}</definedName>
    <definedName name="qw" localSheetId="0" hidden="1">{"Estimated Proforma (Prelim. Proforma)",#N/A,TRUE,"Prelim. Proforma";"Summary Cash Flow Grid",#N/A,TRUE,"Cash Flow Grid";"Final Proforma (Final Proforma)",#N/A,TRUE,"Final Proforma";"Cash Flow Graph (Cash Flow Graphic)",#N/A,TRUE,"Cash Flow Graphic"}</definedName>
    <definedName name="qw" hidden="1">{"Estimated Proforma (Prelim. Proforma)",#N/A,TRUE,"Prelim. Proforma";"Summary Cash Flow Grid",#N/A,TRUE,"Cash Flow Grid";"Final Proforma (Final Proforma)",#N/A,TRUE,"Final Proforma";"Cash Flow Graph (Cash Flow Graphic)",#N/A,TRUE,"Cash Flow Graphic"}</definedName>
    <definedName name="qwer" localSheetId="12" hidden="1">{"Estimated Proforma",#N/A,TRUE,"Prelim. Proforma";"Sales and Marketing Budget",#N/A,TRUE,"S&amp;M Budget";"Summary Cash Flow Grid",#N/A,TRUE,"Cash Flow Grid";"Detail Project Cash Flow",#N/A,TRUE,"Cash Flow Grid";"Financing Calculation",#N/A,TRUE,"Cash Flow Grid";"Cash Flow Graph",#N/A,TRUE,"Cash Flow Graphic";"Final Proforma",#N/A,TRUE,"Final Proforma"}</definedName>
    <definedName name="qwer" localSheetId="11" hidden="1">{"Estimated Proforma",#N/A,TRUE,"Prelim. Proforma";"Sales and Marketing Budget",#N/A,TRUE,"S&amp;M Budget";"Summary Cash Flow Grid",#N/A,TRUE,"Cash Flow Grid";"Detail Project Cash Flow",#N/A,TRUE,"Cash Flow Grid";"Financing Calculation",#N/A,TRUE,"Cash Flow Grid";"Cash Flow Graph",#N/A,TRUE,"Cash Flow Graphic";"Final Proforma",#N/A,TRUE,"Final Proforma"}</definedName>
    <definedName name="qwer" localSheetId="2" hidden="1">{"Estimated Proforma",#N/A,TRUE,"Prelim. Proforma";"Sales and Marketing Budget",#N/A,TRUE,"S&amp;M Budget";"Summary Cash Flow Grid",#N/A,TRUE,"Cash Flow Grid";"Detail Project Cash Flow",#N/A,TRUE,"Cash Flow Grid";"Financing Calculation",#N/A,TRUE,"Cash Flow Grid";"Cash Flow Graph",#N/A,TRUE,"Cash Flow Graphic";"Final Proforma",#N/A,TRUE,"Final Proforma"}</definedName>
    <definedName name="qwer" localSheetId="10" hidden="1">{"Estimated Proforma",#N/A,TRUE,"Prelim. Proforma";"Sales and Marketing Budget",#N/A,TRUE,"S&amp;M Budget";"Summary Cash Flow Grid",#N/A,TRUE,"Cash Flow Grid";"Detail Project Cash Flow",#N/A,TRUE,"Cash Flow Grid";"Financing Calculation",#N/A,TRUE,"Cash Flow Grid";"Cash Flow Graph",#N/A,TRUE,"Cash Flow Graphic";"Final Proforma",#N/A,TRUE,"Final Proforma"}</definedName>
    <definedName name="qwer" localSheetId="4" hidden="1">{"Estimated Proforma",#N/A,TRUE,"Prelim. Proforma";"Sales and Marketing Budget",#N/A,TRUE,"S&amp;M Budget";"Summary Cash Flow Grid",#N/A,TRUE,"Cash Flow Grid";"Detail Project Cash Flow",#N/A,TRUE,"Cash Flow Grid";"Financing Calculation",#N/A,TRUE,"Cash Flow Grid";"Cash Flow Graph",#N/A,TRUE,"Cash Flow Graphic";"Final Proforma",#N/A,TRUE,"Final Proforma"}</definedName>
    <definedName name="qwer" localSheetId="6" hidden="1">{"Estimated Proforma",#N/A,TRUE,"Prelim. Proforma";"Sales and Marketing Budget",#N/A,TRUE,"S&amp;M Budget";"Summary Cash Flow Grid",#N/A,TRUE,"Cash Flow Grid";"Detail Project Cash Flow",#N/A,TRUE,"Cash Flow Grid";"Financing Calculation",#N/A,TRUE,"Cash Flow Grid";"Cash Flow Graph",#N/A,TRUE,"Cash Flow Graphic";"Final Proforma",#N/A,TRUE,"Final Proforma"}</definedName>
    <definedName name="qwer" localSheetId="0" hidden="1">{"Estimated Proforma",#N/A,TRUE,"Prelim. Proforma";"Sales and Marketing Budget",#N/A,TRUE,"S&amp;M Budget";"Summary Cash Flow Grid",#N/A,TRUE,"Cash Flow Grid";"Detail Project Cash Flow",#N/A,TRUE,"Cash Flow Grid";"Financing Calculation",#N/A,TRUE,"Cash Flow Grid";"Cash Flow Graph",#N/A,TRUE,"Cash Flow Graphic";"Final Proforma",#N/A,TRUE,"Final Proforma"}</definedName>
    <definedName name="qwer" hidden="1">{"Estimated Proforma",#N/A,TRUE,"Prelim. Proforma";"Sales and Marketing Budget",#N/A,TRUE,"S&amp;M Budget";"Summary Cash Flow Grid",#N/A,TRUE,"Cash Flow Grid";"Detail Project Cash Flow",#N/A,TRUE,"Cash Flow Grid";"Financing Calculation",#N/A,TRUE,"Cash Flow Grid";"Cash Flow Graph",#N/A,TRUE,"Cash Flow Graphic";"Final Proforma",#N/A,TRUE,"Final Proforma"}</definedName>
    <definedName name="RAMPUP">#REF!</definedName>
    <definedName name="RANK" localSheetId="12">#REF!</definedName>
    <definedName name="RANK" localSheetId="11">#REF!</definedName>
    <definedName name="RANK" localSheetId="2">#REF!</definedName>
    <definedName name="RANK" localSheetId="10">#REF!</definedName>
    <definedName name="RANK" localSheetId="4">#REF!</definedName>
    <definedName name="RANK" localSheetId="6">#REF!</definedName>
    <definedName name="RANK">#REF!</definedName>
    <definedName name="RANK2" localSheetId="12">#REF!</definedName>
    <definedName name="RANK2" localSheetId="11">#REF!</definedName>
    <definedName name="RANK2" localSheetId="2">#REF!</definedName>
    <definedName name="RANK2">#REF!</definedName>
    <definedName name="RANK3" localSheetId="12">#REF!</definedName>
    <definedName name="RANK3" localSheetId="11">#REF!</definedName>
    <definedName name="RANK3" localSheetId="2">#REF!</definedName>
    <definedName name="RANK3">#REF!</definedName>
    <definedName name="RANK4" localSheetId="12">#REF!</definedName>
    <definedName name="RANK4" localSheetId="11">#REF!</definedName>
    <definedName name="RANK4">#REF!</definedName>
    <definedName name="rank5" localSheetId="12">#REF!</definedName>
    <definedName name="rank5" localSheetId="11">#REF!</definedName>
    <definedName name="rank5">#REF!</definedName>
    <definedName name="RCN" localSheetId="0">#REF!</definedName>
    <definedName name="RCN">#REF!</definedName>
    <definedName name="re" hidden="1">#REF!</definedName>
    <definedName name="READONLYBACKCOLOUR1" localSheetId="12">#REF!</definedName>
    <definedName name="READONLYBACKCOLOUR1" localSheetId="11">#REF!</definedName>
    <definedName name="READONLYBACKCOLOUR1">#REF!</definedName>
    <definedName name="READONLYBACKCOLOUR2" localSheetId="12">#REF!</definedName>
    <definedName name="READONLYBACKCOLOUR2" localSheetId="11">#REF!</definedName>
    <definedName name="READONLYBACKCOLOUR2">#REF!</definedName>
    <definedName name="READWRITEBACKCOLOUR1" localSheetId="12">#REF!</definedName>
    <definedName name="READWRITEBACKCOLOUR1" localSheetId="11">#REF!</definedName>
    <definedName name="READWRITEBACKCOLOUR1">#REF!</definedName>
    <definedName name="READWRITEBACKCOLOUR2" localSheetId="12">#REF!</definedName>
    <definedName name="READWRITEBACKCOLOUR2" localSheetId="11">#REF!</definedName>
    <definedName name="READWRITEBACKCOLOUR2">#REF!</definedName>
    <definedName name="RECAP" localSheetId="12">#REF!</definedName>
    <definedName name="RECAP" localSheetId="11">#REF!</definedName>
    <definedName name="RECAP">#REF!</definedName>
    <definedName name="_xlnm.Recorder">#REF!</definedName>
    <definedName name="Rent_Area">#REF!</definedName>
    <definedName name="Rent_Increases" localSheetId="12">#REF!</definedName>
    <definedName name="Rent_Increases" localSheetId="11">#REF!</definedName>
    <definedName name="Rent_Increases" localSheetId="2">#REF!</definedName>
    <definedName name="Rent_Increases" localSheetId="10">#REF!</definedName>
    <definedName name="Rent_Increases" localSheetId="4">#REF!</definedName>
    <definedName name="Rent_Increases" localSheetId="6">#REF!</definedName>
    <definedName name="Rent_Increases">#REF!</definedName>
    <definedName name="RENT_ROLL" localSheetId="12">#REF!</definedName>
    <definedName name="RENT_ROLL" localSheetId="11">#REF!</definedName>
    <definedName name="RENT_ROLL" localSheetId="2">#REF!</definedName>
    <definedName name="RENT_ROLL">#REF!</definedName>
    <definedName name="RENT601" localSheetId="0" hidden="1">#REF!</definedName>
    <definedName name="RENT601" hidden="1">#REF!</definedName>
    <definedName name="RentalComparisonTable">#REF!</definedName>
    <definedName name="RENTALCOMPTABL">#REF!</definedName>
    <definedName name="RENTALCOMPTABLE">#REF!</definedName>
    <definedName name="RENTCOMPARTABLE">#REF!</definedName>
    <definedName name="RentComps1">#REF!</definedName>
    <definedName name="RENTCOMPTABLE">#REF!</definedName>
    <definedName name="RentPSF" localSheetId="2">#REF!</definedName>
    <definedName name="RentPSF">#REF!</definedName>
    <definedName name="RENTROLL" localSheetId="12">#REF!</definedName>
    <definedName name="RENTROLL" localSheetId="11">#REF!</definedName>
    <definedName name="RENTROLL" localSheetId="2">#REF!</definedName>
    <definedName name="RENTROLL" localSheetId="10">#REF!</definedName>
    <definedName name="RENTROLL" localSheetId="4">#REF!</definedName>
    <definedName name="RENTROLL" localSheetId="6">#REF!</definedName>
    <definedName name="RENTROLL">#REF!</definedName>
    <definedName name="RENTS">#N/A</definedName>
    <definedName name="REPLACE_RES">#REF!</definedName>
    <definedName name="report" localSheetId="12" hidden="1">{#N/A,#N/A,FALSE,"Summary";#N/A,#N/A,FALSE,"Assumptions";#N/A,#N/A,FALSE,"Cash Flow";#N/A,#N/A,FALSE,"Residual Calculation";#N/A,#N/A,FALSE,"Pricing Matrix";#N/A,#N/A,FALSE,"Pricing Matrix II";#N/A,#N/A,FALSE,"Expiration Schedule"}</definedName>
    <definedName name="report" localSheetId="11" hidden="1">{#N/A,#N/A,FALSE,"Summary";#N/A,#N/A,FALSE,"Assumptions";#N/A,#N/A,FALSE,"Cash Flow";#N/A,#N/A,FALSE,"Residual Calculation";#N/A,#N/A,FALSE,"Pricing Matrix";#N/A,#N/A,FALSE,"Pricing Matrix II";#N/A,#N/A,FALSE,"Expiration Schedule"}</definedName>
    <definedName name="report" localSheetId="2" hidden="1">{#N/A,#N/A,FALSE,"Summary";#N/A,#N/A,FALSE,"Assumptions";#N/A,#N/A,FALSE,"Cash Flow";#N/A,#N/A,FALSE,"Residual Calculation";#N/A,#N/A,FALSE,"Pricing Matrix";#N/A,#N/A,FALSE,"Pricing Matrix II";#N/A,#N/A,FALSE,"Expiration Schedule"}</definedName>
    <definedName name="report" localSheetId="10" hidden="1">{#N/A,#N/A,FALSE,"Summary";#N/A,#N/A,FALSE,"Assumptions";#N/A,#N/A,FALSE,"Cash Flow";#N/A,#N/A,FALSE,"Residual Calculation";#N/A,#N/A,FALSE,"Pricing Matrix";#N/A,#N/A,FALSE,"Pricing Matrix II";#N/A,#N/A,FALSE,"Expiration Schedule"}</definedName>
    <definedName name="report" localSheetId="4" hidden="1">{#N/A,#N/A,FALSE,"Summary";#N/A,#N/A,FALSE,"Assumptions";#N/A,#N/A,FALSE,"Cash Flow";#N/A,#N/A,FALSE,"Residual Calculation";#N/A,#N/A,FALSE,"Pricing Matrix";#N/A,#N/A,FALSE,"Pricing Matrix II";#N/A,#N/A,FALSE,"Expiration Schedule"}</definedName>
    <definedName name="report" localSheetId="6" hidden="1">{#N/A,#N/A,FALSE,"Summary";#N/A,#N/A,FALSE,"Assumptions";#N/A,#N/A,FALSE,"Cash Flow";#N/A,#N/A,FALSE,"Residual Calculation";#N/A,#N/A,FALSE,"Pricing Matrix";#N/A,#N/A,FALSE,"Pricing Matrix II";#N/A,#N/A,FALSE,"Expiration Schedule"}</definedName>
    <definedName name="report" localSheetId="0" hidden="1">{#N/A,#N/A,FALSE,"Summary";#N/A,#N/A,FALSE,"Assumptions";#N/A,#N/A,FALSE,"Cash Flow";#N/A,#N/A,FALSE,"Residual Calculation";#N/A,#N/A,FALSE,"Pricing Matrix";#N/A,#N/A,FALSE,"Pricing Matrix II";#N/A,#N/A,FALSE,"Expiration Schedule"}</definedName>
    <definedName name="report" hidden="1">{#N/A,#N/A,FALSE,"Summary";#N/A,#N/A,FALSE,"Assumptions";#N/A,#N/A,FALSE,"Cash Flow";#N/A,#N/A,FALSE,"Residual Calculation";#N/A,#N/A,FALSE,"Pricing Matrix";#N/A,#N/A,FALSE,"Pricing Matrix II";#N/A,#N/A,FALSE,"Expiration Schedule"}</definedName>
    <definedName name="ReportTitle4" localSheetId="12">#REF!</definedName>
    <definedName name="ReportTitle4" localSheetId="11">#REF!</definedName>
    <definedName name="ReportTitle4" localSheetId="2">#REF!</definedName>
    <definedName name="ReportTitle4" localSheetId="10">#REF!</definedName>
    <definedName name="ReportTitle4" localSheetId="4">#REF!</definedName>
    <definedName name="ReportTitle4" localSheetId="6">#REF!</definedName>
    <definedName name="ReportTitle4">#REF!</definedName>
    <definedName name="REQUIREBUDGETJOURNALSFLAG1" localSheetId="12">#REF!</definedName>
    <definedName name="REQUIREBUDGETJOURNALSFLAG1" localSheetId="11">#REF!</definedName>
    <definedName name="REQUIREBUDGETJOURNALSFLAG1" localSheetId="2">#REF!</definedName>
    <definedName name="REQUIREBUDGETJOURNALSFLAG1">#REF!</definedName>
    <definedName name="REQUIREBUDGETJOURNALSFLAG2" localSheetId="12">#REF!</definedName>
    <definedName name="REQUIREBUDGETJOURNALSFLAG2" localSheetId="11">#REF!</definedName>
    <definedName name="REQUIREBUDGETJOURNALSFLAG2" localSheetId="2">#REF!</definedName>
    <definedName name="REQUIREBUDGETJOURNALSFLAG2">#REF!</definedName>
    <definedName name="res" localSheetId="12">#REF!</definedName>
    <definedName name="res" localSheetId="11">#REF!</definedName>
    <definedName name="res">#REF!</definedName>
    <definedName name="RESERVE">#REF!</definedName>
    <definedName name="ResiCapRate">#REF!</definedName>
    <definedName name="RESpg1" localSheetId="12">#REF!</definedName>
    <definedName name="RESpg1" localSheetId="11">#REF!</definedName>
    <definedName name="RESpg1" localSheetId="2">#REF!</definedName>
    <definedName name="RESpg1" localSheetId="10">#REF!</definedName>
    <definedName name="RESpg1" localSheetId="4">#REF!</definedName>
    <definedName name="RESpg1" localSheetId="6">#REF!</definedName>
    <definedName name="RESpg1">#REF!</definedName>
    <definedName name="RESpg2" localSheetId="12">#REF!</definedName>
    <definedName name="RESpg2" localSheetId="11">#REF!</definedName>
    <definedName name="RESpg2" localSheetId="2">#REF!</definedName>
    <definedName name="RESpg2">#REF!</definedName>
    <definedName name="RESPONSIBILITYAPPLICATIONID1" localSheetId="12">#REF!</definedName>
    <definedName name="RESPONSIBILITYAPPLICATIONID1" localSheetId="11">#REF!</definedName>
    <definedName name="RESPONSIBILITYAPPLICATIONID1" localSheetId="2">#REF!</definedName>
    <definedName name="RESPONSIBILITYAPPLICATIONID1">#REF!</definedName>
    <definedName name="RESPONSIBILITYAPPLICATIONID2" localSheetId="12">#REF!</definedName>
    <definedName name="RESPONSIBILITYAPPLICATIONID2" localSheetId="11">#REF!</definedName>
    <definedName name="RESPONSIBILITYAPPLICATIONID2">#REF!</definedName>
    <definedName name="RESPONSIBILITYID1" localSheetId="12">#REF!</definedName>
    <definedName name="RESPONSIBILITYID1" localSheetId="11">#REF!</definedName>
    <definedName name="RESPONSIBILITYID1">#REF!</definedName>
    <definedName name="RESPONSIBILITYID2" localSheetId="12">#REF!</definedName>
    <definedName name="RESPONSIBILITYID2" localSheetId="11">#REF!</definedName>
    <definedName name="RESPONSIBILITYID2">#REF!</definedName>
    <definedName name="RESPONSIBILITYNAME1" localSheetId="12">#REF!</definedName>
    <definedName name="RESPONSIBILITYNAME1" localSheetId="11">#REF!</definedName>
    <definedName name="RESPONSIBILITYNAME1">#REF!</definedName>
    <definedName name="RESPONSIBILITYNAME2" localSheetId="12">#REF!</definedName>
    <definedName name="RESPONSIBILITYNAME2" localSheetId="11">#REF!</definedName>
    <definedName name="RESPONSIBILITYNAME2">#REF!</definedName>
    <definedName name="Rest." localSheetId="12" hidden="1">{"% burden",#N/A,FALSE,"Summaries";"res value",#N/A,FALSE,"Summaries";"use factors",#N/A,FALSE,"Cost_Alloc";"cost alloc",#N/A,FALSE,"Cost_Alloc"}</definedName>
    <definedName name="Rest." localSheetId="11" hidden="1">{"% burden",#N/A,FALSE,"Summaries";"res value",#N/A,FALSE,"Summaries";"use factors",#N/A,FALSE,"Cost_Alloc";"cost alloc",#N/A,FALSE,"Cost_Alloc"}</definedName>
    <definedName name="Rest." localSheetId="2" hidden="1">{"% burden",#N/A,FALSE,"Summaries";"res value",#N/A,FALSE,"Summaries";"use factors",#N/A,FALSE,"Cost_Alloc";"cost alloc",#N/A,FALSE,"Cost_Alloc"}</definedName>
    <definedName name="Rest." localSheetId="10" hidden="1">{"% burden",#N/A,FALSE,"Summaries";"res value",#N/A,FALSE,"Summaries";"use factors",#N/A,FALSE,"Cost_Alloc";"cost alloc",#N/A,FALSE,"Cost_Alloc"}</definedName>
    <definedName name="Rest." localSheetId="4" hidden="1">{"% burden",#N/A,FALSE,"Summaries";"res value",#N/A,FALSE,"Summaries";"use factors",#N/A,FALSE,"Cost_Alloc";"cost alloc",#N/A,FALSE,"Cost_Alloc"}</definedName>
    <definedName name="Rest." localSheetId="6" hidden="1">{"% burden",#N/A,FALSE,"Summaries";"res value",#N/A,FALSE,"Summaries";"use factors",#N/A,FALSE,"Cost_Alloc";"cost alloc",#N/A,FALSE,"Cost_Alloc"}</definedName>
    <definedName name="Rest." localSheetId="0" hidden="1">{"% burden",#N/A,FALSE,"Summaries";"res value",#N/A,FALSE,"Summaries";"use factors",#N/A,FALSE,"Cost_Alloc";"cost alloc",#N/A,FALSE,"Cost_Alloc"}</definedName>
    <definedName name="Rest." hidden="1">{"% burden",#N/A,FALSE,"Summaries";"res value",#N/A,FALSE,"Summaries";"use factors",#N/A,FALSE,"Cost_Alloc";"cost alloc",#N/A,FALSE,"Cost_Alloc"}</definedName>
    <definedName name="Rest._1" localSheetId="12" hidden="1">{"% burden",#N/A,FALSE,"Summaries";"res value",#N/A,FALSE,"Summaries";"use factors",#N/A,FALSE,"Cost_Alloc";"cost alloc",#N/A,FALSE,"Cost_Alloc"}</definedName>
    <definedName name="Rest._1" localSheetId="11" hidden="1">{"% burden",#N/A,FALSE,"Summaries";"res value",#N/A,FALSE,"Summaries";"use factors",#N/A,FALSE,"Cost_Alloc";"cost alloc",#N/A,FALSE,"Cost_Alloc"}</definedName>
    <definedName name="Rest._1" localSheetId="2" hidden="1">{"% burden",#N/A,FALSE,"Summaries";"res value",#N/A,FALSE,"Summaries";"use factors",#N/A,FALSE,"Cost_Alloc";"cost alloc",#N/A,FALSE,"Cost_Alloc"}</definedName>
    <definedName name="Rest._1" localSheetId="10" hidden="1">{"% burden",#N/A,FALSE,"Summaries";"res value",#N/A,FALSE,"Summaries";"use factors",#N/A,FALSE,"Cost_Alloc";"cost alloc",#N/A,FALSE,"Cost_Alloc"}</definedName>
    <definedName name="Rest._1" localSheetId="4" hidden="1">{"% burden",#N/A,FALSE,"Summaries";"res value",#N/A,FALSE,"Summaries";"use factors",#N/A,FALSE,"Cost_Alloc";"cost alloc",#N/A,FALSE,"Cost_Alloc"}</definedName>
    <definedName name="Rest._1" localSheetId="6" hidden="1">{"% burden",#N/A,FALSE,"Summaries";"res value",#N/A,FALSE,"Summaries";"use factors",#N/A,FALSE,"Cost_Alloc";"cost alloc",#N/A,FALSE,"Cost_Alloc"}</definedName>
    <definedName name="Rest._1" localSheetId="0" hidden="1">{"% burden",#N/A,FALSE,"Summaries";"res value",#N/A,FALSE,"Summaries";"use factors",#N/A,FALSE,"Cost_Alloc";"cost alloc",#N/A,FALSE,"Cost_Alloc"}</definedName>
    <definedName name="Rest._1" hidden="1">{"% burden",#N/A,FALSE,"Summaries";"res value",#N/A,FALSE,"Summaries";"use factors",#N/A,FALSE,"Cost_Alloc";"cost alloc",#N/A,FALSE,"Cost_Alloc"}</definedName>
    <definedName name="Rest._1_1" localSheetId="12" hidden="1">{"% burden",#N/A,FALSE,"Summaries";"res value",#N/A,FALSE,"Summaries";"use factors",#N/A,FALSE,"Cost_Alloc";"cost alloc",#N/A,FALSE,"Cost_Alloc"}</definedName>
    <definedName name="Rest._1_1" localSheetId="11" hidden="1">{"% burden",#N/A,FALSE,"Summaries";"res value",#N/A,FALSE,"Summaries";"use factors",#N/A,FALSE,"Cost_Alloc";"cost alloc",#N/A,FALSE,"Cost_Alloc"}</definedName>
    <definedName name="Rest._1_1" localSheetId="2" hidden="1">{"% burden",#N/A,FALSE,"Summaries";"res value",#N/A,FALSE,"Summaries";"use factors",#N/A,FALSE,"Cost_Alloc";"cost alloc",#N/A,FALSE,"Cost_Alloc"}</definedName>
    <definedName name="Rest._1_1" localSheetId="10" hidden="1">{"% burden",#N/A,FALSE,"Summaries";"res value",#N/A,FALSE,"Summaries";"use factors",#N/A,FALSE,"Cost_Alloc";"cost alloc",#N/A,FALSE,"Cost_Alloc"}</definedName>
    <definedName name="Rest._1_1" localSheetId="4" hidden="1">{"% burden",#N/A,FALSE,"Summaries";"res value",#N/A,FALSE,"Summaries";"use factors",#N/A,FALSE,"Cost_Alloc";"cost alloc",#N/A,FALSE,"Cost_Alloc"}</definedName>
    <definedName name="Rest._1_1" localSheetId="6" hidden="1">{"% burden",#N/A,FALSE,"Summaries";"res value",#N/A,FALSE,"Summaries";"use factors",#N/A,FALSE,"Cost_Alloc";"cost alloc",#N/A,FALSE,"Cost_Alloc"}</definedName>
    <definedName name="Rest._1_1" localSheetId="0" hidden="1">{"% burden",#N/A,FALSE,"Summaries";"res value",#N/A,FALSE,"Summaries";"use factors",#N/A,FALSE,"Cost_Alloc";"cost alloc",#N/A,FALSE,"Cost_Alloc"}</definedName>
    <definedName name="Rest._1_1" hidden="1">{"% burden",#N/A,FALSE,"Summaries";"res value",#N/A,FALSE,"Summaries";"use factors",#N/A,FALSE,"Cost_Alloc";"cost alloc",#N/A,FALSE,"Cost_Alloc"}</definedName>
    <definedName name="Rest._1_2" localSheetId="12" hidden="1">{"% burden",#N/A,FALSE,"Summaries";"res value",#N/A,FALSE,"Summaries";"use factors",#N/A,FALSE,"Cost_Alloc";"cost alloc",#N/A,FALSE,"Cost_Alloc"}</definedName>
    <definedName name="Rest._1_2" localSheetId="11" hidden="1">{"% burden",#N/A,FALSE,"Summaries";"res value",#N/A,FALSE,"Summaries";"use factors",#N/A,FALSE,"Cost_Alloc";"cost alloc",#N/A,FALSE,"Cost_Alloc"}</definedName>
    <definedName name="Rest._1_2" localSheetId="2" hidden="1">{"% burden",#N/A,FALSE,"Summaries";"res value",#N/A,FALSE,"Summaries";"use factors",#N/A,FALSE,"Cost_Alloc";"cost alloc",#N/A,FALSE,"Cost_Alloc"}</definedName>
    <definedName name="Rest._1_2" localSheetId="10" hidden="1">{"% burden",#N/A,FALSE,"Summaries";"res value",#N/A,FALSE,"Summaries";"use factors",#N/A,FALSE,"Cost_Alloc";"cost alloc",#N/A,FALSE,"Cost_Alloc"}</definedName>
    <definedName name="Rest._1_2" localSheetId="4" hidden="1">{"% burden",#N/A,FALSE,"Summaries";"res value",#N/A,FALSE,"Summaries";"use factors",#N/A,FALSE,"Cost_Alloc";"cost alloc",#N/A,FALSE,"Cost_Alloc"}</definedName>
    <definedName name="Rest._1_2" localSheetId="6" hidden="1">{"% burden",#N/A,FALSE,"Summaries";"res value",#N/A,FALSE,"Summaries";"use factors",#N/A,FALSE,"Cost_Alloc";"cost alloc",#N/A,FALSE,"Cost_Alloc"}</definedName>
    <definedName name="Rest._1_2" localSheetId="0" hidden="1">{"% burden",#N/A,FALSE,"Summaries";"res value",#N/A,FALSE,"Summaries";"use factors",#N/A,FALSE,"Cost_Alloc";"cost alloc",#N/A,FALSE,"Cost_Alloc"}</definedName>
    <definedName name="Rest._1_2" hidden="1">{"% burden",#N/A,FALSE,"Summaries";"res value",#N/A,FALSE,"Summaries";"use factors",#N/A,FALSE,"Cost_Alloc";"cost alloc",#N/A,FALSE,"Cost_Alloc"}</definedName>
    <definedName name="Rest._2" localSheetId="12" hidden="1">{"% burden",#N/A,FALSE,"Summaries";"res value",#N/A,FALSE,"Summaries";"use factors",#N/A,FALSE,"Cost_Alloc";"cost alloc",#N/A,FALSE,"Cost_Alloc"}</definedName>
    <definedName name="Rest._2" localSheetId="11" hidden="1">{"% burden",#N/A,FALSE,"Summaries";"res value",#N/A,FALSE,"Summaries";"use factors",#N/A,FALSE,"Cost_Alloc";"cost alloc",#N/A,FALSE,"Cost_Alloc"}</definedName>
    <definedName name="Rest._2" localSheetId="2" hidden="1">{"% burden",#N/A,FALSE,"Summaries";"res value",#N/A,FALSE,"Summaries";"use factors",#N/A,FALSE,"Cost_Alloc";"cost alloc",#N/A,FALSE,"Cost_Alloc"}</definedName>
    <definedName name="Rest._2" localSheetId="10" hidden="1">{"% burden",#N/A,FALSE,"Summaries";"res value",#N/A,FALSE,"Summaries";"use factors",#N/A,FALSE,"Cost_Alloc";"cost alloc",#N/A,FALSE,"Cost_Alloc"}</definedName>
    <definedName name="Rest._2" localSheetId="4" hidden="1">{"% burden",#N/A,FALSE,"Summaries";"res value",#N/A,FALSE,"Summaries";"use factors",#N/A,FALSE,"Cost_Alloc";"cost alloc",#N/A,FALSE,"Cost_Alloc"}</definedName>
    <definedName name="Rest._2" localSheetId="6" hidden="1">{"% burden",#N/A,FALSE,"Summaries";"res value",#N/A,FALSE,"Summaries";"use factors",#N/A,FALSE,"Cost_Alloc";"cost alloc",#N/A,FALSE,"Cost_Alloc"}</definedName>
    <definedName name="Rest._2" localSheetId="0" hidden="1">{"% burden",#N/A,FALSE,"Summaries";"res value",#N/A,FALSE,"Summaries";"use factors",#N/A,FALSE,"Cost_Alloc";"cost alloc",#N/A,FALSE,"Cost_Alloc"}</definedName>
    <definedName name="Rest._2" hidden="1">{"% burden",#N/A,FALSE,"Summaries";"res value",#N/A,FALSE,"Summaries";"use factors",#N/A,FALSE,"Cost_Alloc";"cost alloc",#N/A,FALSE,"Cost_Alloc"}</definedName>
    <definedName name="Rest._2_1" localSheetId="12" hidden="1">{"% burden",#N/A,FALSE,"Summaries";"res value",#N/A,FALSE,"Summaries";"use factors",#N/A,FALSE,"Cost_Alloc";"cost alloc",#N/A,FALSE,"Cost_Alloc"}</definedName>
    <definedName name="Rest._2_1" localSheetId="11" hidden="1">{"% burden",#N/A,FALSE,"Summaries";"res value",#N/A,FALSE,"Summaries";"use factors",#N/A,FALSE,"Cost_Alloc";"cost alloc",#N/A,FALSE,"Cost_Alloc"}</definedName>
    <definedName name="Rest._2_1" localSheetId="2" hidden="1">{"% burden",#N/A,FALSE,"Summaries";"res value",#N/A,FALSE,"Summaries";"use factors",#N/A,FALSE,"Cost_Alloc";"cost alloc",#N/A,FALSE,"Cost_Alloc"}</definedName>
    <definedName name="Rest._2_1" localSheetId="10" hidden="1">{"% burden",#N/A,FALSE,"Summaries";"res value",#N/A,FALSE,"Summaries";"use factors",#N/A,FALSE,"Cost_Alloc";"cost alloc",#N/A,FALSE,"Cost_Alloc"}</definedName>
    <definedName name="Rest._2_1" localSheetId="4" hidden="1">{"% burden",#N/A,FALSE,"Summaries";"res value",#N/A,FALSE,"Summaries";"use factors",#N/A,FALSE,"Cost_Alloc";"cost alloc",#N/A,FALSE,"Cost_Alloc"}</definedName>
    <definedName name="Rest._2_1" localSheetId="6" hidden="1">{"% burden",#N/A,FALSE,"Summaries";"res value",#N/A,FALSE,"Summaries";"use factors",#N/A,FALSE,"Cost_Alloc";"cost alloc",#N/A,FALSE,"Cost_Alloc"}</definedName>
    <definedName name="Rest._2_1" localSheetId="0" hidden="1">{"% burden",#N/A,FALSE,"Summaries";"res value",#N/A,FALSE,"Summaries";"use factors",#N/A,FALSE,"Cost_Alloc";"cost alloc",#N/A,FALSE,"Cost_Alloc"}</definedName>
    <definedName name="Rest._2_1" hidden="1">{"% burden",#N/A,FALSE,"Summaries";"res value",#N/A,FALSE,"Summaries";"use factors",#N/A,FALSE,"Cost_Alloc";"cost alloc",#N/A,FALSE,"Cost_Alloc"}</definedName>
    <definedName name="Rest._3" localSheetId="12" hidden="1">{"% burden",#N/A,FALSE,"Summaries";"res value",#N/A,FALSE,"Summaries";"use factors",#N/A,FALSE,"Cost_Alloc";"cost alloc",#N/A,FALSE,"Cost_Alloc"}</definedName>
    <definedName name="Rest._3" localSheetId="11" hidden="1">{"% burden",#N/A,FALSE,"Summaries";"res value",#N/A,FALSE,"Summaries";"use factors",#N/A,FALSE,"Cost_Alloc";"cost alloc",#N/A,FALSE,"Cost_Alloc"}</definedName>
    <definedName name="Rest._3" localSheetId="2" hidden="1">{"% burden",#N/A,FALSE,"Summaries";"res value",#N/A,FALSE,"Summaries";"use factors",#N/A,FALSE,"Cost_Alloc";"cost alloc",#N/A,FALSE,"Cost_Alloc"}</definedName>
    <definedName name="Rest._3" localSheetId="10" hidden="1">{"% burden",#N/A,FALSE,"Summaries";"res value",#N/A,FALSE,"Summaries";"use factors",#N/A,FALSE,"Cost_Alloc";"cost alloc",#N/A,FALSE,"Cost_Alloc"}</definedName>
    <definedName name="Rest._3" localSheetId="4" hidden="1">{"% burden",#N/A,FALSE,"Summaries";"res value",#N/A,FALSE,"Summaries";"use factors",#N/A,FALSE,"Cost_Alloc";"cost alloc",#N/A,FALSE,"Cost_Alloc"}</definedName>
    <definedName name="Rest._3" localSheetId="6" hidden="1">{"% burden",#N/A,FALSE,"Summaries";"res value",#N/A,FALSE,"Summaries";"use factors",#N/A,FALSE,"Cost_Alloc";"cost alloc",#N/A,FALSE,"Cost_Alloc"}</definedName>
    <definedName name="Rest._3" localSheetId="0" hidden="1">{"% burden",#N/A,FALSE,"Summaries";"res value",#N/A,FALSE,"Summaries";"use factors",#N/A,FALSE,"Cost_Alloc";"cost alloc",#N/A,FALSE,"Cost_Alloc"}</definedName>
    <definedName name="Rest._3" hidden="1">{"% burden",#N/A,FALSE,"Summaries";"res value",#N/A,FALSE,"Summaries";"use factors",#N/A,FALSE,"Cost_Alloc";"cost alloc",#N/A,FALSE,"Cost_Alloc"}</definedName>
    <definedName name="Restaurant" localSheetId="12" hidden="1">{"% burden",#N/A,FALSE,"Summaries";"res value",#N/A,FALSE,"Summaries";"use factors",#N/A,FALSE,"Cost_Alloc";"cost alloc",#N/A,FALSE,"Cost_Alloc"}</definedName>
    <definedName name="Restaurant" localSheetId="11" hidden="1">{"% burden",#N/A,FALSE,"Summaries";"res value",#N/A,FALSE,"Summaries";"use factors",#N/A,FALSE,"Cost_Alloc";"cost alloc",#N/A,FALSE,"Cost_Alloc"}</definedName>
    <definedName name="Restaurant" localSheetId="2" hidden="1">{"% burden",#N/A,FALSE,"Summaries";"res value",#N/A,FALSE,"Summaries";"use factors",#N/A,FALSE,"Cost_Alloc";"cost alloc",#N/A,FALSE,"Cost_Alloc"}</definedName>
    <definedName name="Restaurant" localSheetId="10" hidden="1">{"% burden",#N/A,FALSE,"Summaries";"res value",#N/A,FALSE,"Summaries";"use factors",#N/A,FALSE,"Cost_Alloc";"cost alloc",#N/A,FALSE,"Cost_Alloc"}</definedName>
    <definedName name="Restaurant" localSheetId="4" hidden="1">{"% burden",#N/A,FALSE,"Summaries";"res value",#N/A,FALSE,"Summaries";"use factors",#N/A,FALSE,"Cost_Alloc";"cost alloc",#N/A,FALSE,"Cost_Alloc"}</definedName>
    <definedName name="Restaurant" localSheetId="6" hidden="1">{"% burden",#N/A,FALSE,"Summaries";"res value",#N/A,FALSE,"Summaries";"use factors",#N/A,FALSE,"Cost_Alloc";"cost alloc",#N/A,FALSE,"Cost_Alloc"}</definedName>
    <definedName name="Restaurant" localSheetId="0" hidden="1">{"% burden",#N/A,FALSE,"Summaries";"res value",#N/A,FALSE,"Summaries";"use factors",#N/A,FALSE,"Cost_Alloc";"cost alloc",#N/A,FALSE,"Cost_Alloc"}</definedName>
    <definedName name="Restaurant" hidden="1">{"% burden",#N/A,FALSE,"Summaries";"res value",#N/A,FALSE,"Summaries";"use factors",#N/A,FALSE,"Cost_Alloc";"cost alloc",#N/A,FALSE,"Cost_Alloc"}</definedName>
    <definedName name="Restaurant_1" localSheetId="12" hidden="1">{"% burden",#N/A,FALSE,"Summaries";"res value",#N/A,FALSE,"Summaries";"use factors",#N/A,FALSE,"Cost_Alloc";"cost alloc",#N/A,FALSE,"Cost_Alloc"}</definedName>
    <definedName name="Restaurant_1" localSheetId="11" hidden="1">{"% burden",#N/A,FALSE,"Summaries";"res value",#N/A,FALSE,"Summaries";"use factors",#N/A,FALSE,"Cost_Alloc";"cost alloc",#N/A,FALSE,"Cost_Alloc"}</definedName>
    <definedName name="Restaurant_1" localSheetId="2" hidden="1">{"% burden",#N/A,FALSE,"Summaries";"res value",#N/A,FALSE,"Summaries";"use factors",#N/A,FALSE,"Cost_Alloc";"cost alloc",#N/A,FALSE,"Cost_Alloc"}</definedName>
    <definedName name="Restaurant_1" localSheetId="10" hidden="1">{"% burden",#N/A,FALSE,"Summaries";"res value",#N/A,FALSE,"Summaries";"use factors",#N/A,FALSE,"Cost_Alloc";"cost alloc",#N/A,FALSE,"Cost_Alloc"}</definedName>
    <definedName name="Restaurant_1" localSheetId="4" hidden="1">{"% burden",#N/A,FALSE,"Summaries";"res value",#N/A,FALSE,"Summaries";"use factors",#N/A,FALSE,"Cost_Alloc";"cost alloc",#N/A,FALSE,"Cost_Alloc"}</definedName>
    <definedName name="Restaurant_1" localSheetId="6" hidden="1">{"% burden",#N/A,FALSE,"Summaries";"res value",#N/A,FALSE,"Summaries";"use factors",#N/A,FALSE,"Cost_Alloc";"cost alloc",#N/A,FALSE,"Cost_Alloc"}</definedName>
    <definedName name="Restaurant_1" localSheetId="0" hidden="1">{"% burden",#N/A,FALSE,"Summaries";"res value",#N/A,FALSE,"Summaries";"use factors",#N/A,FALSE,"Cost_Alloc";"cost alloc",#N/A,FALSE,"Cost_Alloc"}</definedName>
    <definedName name="Restaurant_1" hidden="1">{"% burden",#N/A,FALSE,"Summaries";"res value",#N/A,FALSE,"Summaries";"use factors",#N/A,FALSE,"Cost_Alloc";"cost alloc",#N/A,FALSE,"Cost_Alloc"}</definedName>
    <definedName name="Restaurant_1_1" localSheetId="12" hidden="1">{"% burden",#N/A,FALSE,"Summaries";"res value",#N/A,FALSE,"Summaries";"use factors",#N/A,FALSE,"Cost_Alloc";"cost alloc",#N/A,FALSE,"Cost_Alloc"}</definedName>
    <definedName name="Restaurant_1_1" localSheetId="11" hidden="1">{"% burden",#N/A,FALSE,"Summaries";"res value",#N/A,FALSE,"Summaries";"use factors",#N/A,FALSE,"Cost_Alloc";"cost alloc",#N/A,FALSE,"Cost_Alloc"}</definedName>
    <definedName name="Restaurant_1_1" localSheetId="2" hidden="1">{"% burden",#N/A,FALSE,"Summaries";"res value",#N/A,FALSE,"Summaries";"use factors",#N/A,FALSE,"Cost_Alloc";"cost alloc",#N/A,FALSE,"Cost_Alloc"}</definedName>
    <definedName name="Restaurant_1_1" localSheetId="10" hidden="1">{"% burden",#N/A,FALSE,"Summaries";"res value",#N/A,FALSE,"Summaries";"use factors",#N/A,FALSE,"Cost_Alloc";"cost alloc",#N/A,FALSE,"Cost_Alloc"}</definedName>
    <definedName name="Restaurant_1_1" localSheetId="4" hidden="1">{"% burden",#N/A,FALSE,"Summaries";"res value",#N/A,FALSE,"Summaries";"use factors",#N/A,FALSE,"Cost_Alloc";"cost alloc",#N/A,FALSE,"Cost_Alloc"}</definedName>
    <definedName name="Restaurant_1_1" localSheetId="6" hidden="1">{"% burden",#N/A,FALSE,"Summaries";"res value",#N/A,FALSE,"Summaries";"use factors",#N/A,FALSE,"Cost_Alloc";"cost alloc",#N/A,FALSE,"Cost_Alloc"}</definedName>
    <definedName name="Restaurant_1_1" localSheetId="0" hidden="1">{"% burden",#N/A,FALSE,"Summaries";"res value",#N/A,FALSE,"Summaries";"use factors",#N/A,FALSE,"Cost_Alloc";"cost alloc",#N/A,FALSE,"Cost_Alloc"}</definedName>
    <definedName name="Restaurant_1_1" hidden="1">{"% burden",#N/A,FALSE,"Summaries";"res value",#N/A,FALSE,"Summaries";"use factors",#N/A,FALSE,"Cost_Alloc";"cost alloc",#N/A,FALSE,"Cost_Alloc"}</definedName>
    <definedName name="Restaurant_1_2" localSheetId="12" hidden="1">{"% burden",#N/A,FALSE,"Summaries";"res value",#N/A,FALSE,"Summaries";"use factors",#N/A,FALSE,"Cost_Alloc";"cost alloc",#N/A,FALSE,"Cost_Alloc"}</definedName>
    <definedName name="Restaurant_1_2" localSheetId="11" hidden="1">{"% burden",#N/A,FALSE,"Summaries";"res value",#N/A,FALSE,"Summaries";"use factors",#N/A,FALSE,"Cost_Alloc";"cost alloc",#N/A,FALSE,"Cost_Alloc"}</definedName>
    <definedName name="Restaurant_1_2" localSheetId="2" hidden="1">{"% burden",#N/A,FALSE,"Summaries";"res value",#N/A,FALSE,"Summaries";"use factors",#N/A,FALSE,"Cost_Alloc";"cost alloc",#N/A,FALSE,"Cost_Alloc"}</definedName>
    <definedName name="Restaurant_1_2" localSheetId="10" hidden="1">{"% burden",#N/A,FALSE,"Summaries";"res value",#N/A,FALSE,"Summaries";"use factors",#N/A,FALSE,"Cost_Alloc";"cost alloc",#N/A,FALSE,"Cost_Alloc"}</definedName>
    <definedName name="Restaurant_1_2" localSheetId="4" hidden="1">{"% burden",#N/A,FALSE,"Summaries";"res value",#N/A,FALSE,"Summaries";"use factors",#N/A,FALSE,"Cost_Alloc";"cost alloc",#N/A,FALSE,"Cost_Alloc"}</definedName>
    <definedName name="Restaurant_1_2" localSheetId="6" hidden="1">{"% burden",#N/A,FALSE,"Summaries";"res value",#N/A,FALSE,"Summaries";"use factors",#N/A,FALSE,"Cost_Alloc";"cost alloc",#N/A,FALSE,"Cost_Alloc"}</definedName>
    <definedName name="Restaurant_1_2" localSheetId="0" hidden="1">{"% burden",#N/A,FALSE,"Summaries";"res value",#N/A,FALSE,"Summaries";"use factors",#N/A,FALSE,"Cost_Alloc";"cost alloc",#N/A,FALSE,"Cost_Alloc"}</definedName>
    <definedName name="Restaurant_1_2" hidden="1">{"% burden",#N/A,FALSE,"Summaries";"res value",#N/A,FALSE,"Summaries";"use factors",#N/A,FALSE,"Cost_Alloc";"cost alloc",#N/A,FALSE,"Cost_Alloc"}</definedName>
    <definedName name="Restaurant_2" localSheetId="12" hidden="1">{"% burden",#N/A,FALSE,"Summaries";"res value",#N/A,FALSE,"Summaries";"use factors",#N/A,FALSE,"Cost_Alloc";"cost alloc",#N/A,FALSE,"Cost_Alloc"}</definedName>
    <definedName name="Restaurant_2" localSheetId="11" hidden="1">{"% burden",#N/A,FALSE,"Summaries";"res value",#N/A,FALSE,"Summaries";"use factors",#N/A,FALSE,"Cost_Alloc";"cost alloc",#N/A,FALSE,"Cost_Alloc"}</definedName>
    <definedName name="Restaurant_2" localSheetId="2" hidden="1">{"% burden",#N/A,FALSE,"Summaries";"res value",#N/A,FALSE,"Summaries";"use factors",#N/A,FALSE,"Cost_Alloc";"cost alloc",#N/A,FALSE,"Cost_Alloc"}</definedName>
    <definedName name="Restaurant_2" localSheetId="10" hidden="1">{"% burden",#N/A,FALSE,"Summaries";"res value",#N/A,FALSE,"Summaries";"use factors",#N/A,FALSE,"Cost_Alloc";"cost alloc",#N/A,FALSE,"Cost_Alloc"}</definedName>
    <definedName name="Restaurant_2" localSheetId="4" hidden="1">{"% burden",#N/A,FALSE,"Summaries";"res value",#N/A,FALSE,"Summaries";"use factors",#N/A,FALSE,"Cost_Alloc";"cost alloc",#N/A,FALSE,"Cost_Alloc"}</definedName>
    <definedName name="Restaurant_2" localSheetId="6" hidden="1">{"% burden",#N/A,FALSE,"Summaries";"res value",#N/A,FALSE,"Summaries";"use factors",#N/A,FALSE,"Cost_Alloc";"cost alloc",#N/A,FALSE,"Cost_Alloc"}</definedName>
    <definedName name="Restaurant_2" localSheetId="0" hidden="1">{"% burden",#N/A,FALSE,"Summaries";"res value",#N/A,FALSE,"Summaries";"use factors",#N/A,FALSE,"Cost_Alloc";"cost alloc",#N/A,FALSE,"Cost_Alloc"}</definedName>
    <definedName name="Restaurant_2" hidden="1">{"% burden",#N/A,FALSE,"Summaries";"res value",#N/A,FALSE,"Summaries";"use factors",#N/A,FALSE,"Cost_Alloc";"cost alloc",#N/A,FALSE,"Cost_Alloc"}</definedName>
    <definedName name="Restaurant_2_1" localSheetId="12" hidden="1">{"% burden",#N/A,FALSE,"Summaries";"res value",#N/A,FALSE,"Summaries";"use factors",#N/A,FALSE,"Cost_Alloc";"cost alloc",#N/A,FALSE,"Cost_Alloc"}</definedName>
    <definedName name="Restaurant_2_1" localSheetId="11" hidden="1">{"% burden",#N/A,FALSE,"Summaries";"res value",#N/A,FALSE,"Summaries";"use factors",#N/A,FALSE,"Cost_Alloc";"cost alloc",#N/A,FALSE,"Cost_Alloc"}</definedName>
    <definedName name="Restaurant_2_1" localSheetId="2" hidden="1">{"% burden",#N/A,FALSE,"Summaries";"res value",#N/A,FALSE,"Summaries";"use factors",#N/A,FALSE,"Cost_Alloc";"cost alloc",#N/A,FALSE,"Cost_Alloc"}</definedName>
    <definedName name="Restaurant_2_1" localSheetId="10" hidden="1">{"% burden",#N/A,FALSE,"Summaries";"res value",#N/A,FALSE,"Summaries";"use factors",#N/A,FALSE,"Cost_Alloc";"cost alloc",#N/A,FALSE,"Cost_Alloc"}</definedName>
    <definedName name="Restaurant_2_1" localSheetId="4" hidden="1">{"% burden",#N/A,FALSE,"Summaries";"res value",#N/A,FALSE,"Summaries";"use factors",#N/A,FALSE,"Cost_Alloc";"cost alloc",#N/A,FALSE,"Cost_Alloc"}</definedName>
    <definedName name="Restaurant_2_1" localSheetId="6" hidden="1">{"% burden",#N/A,FALSE,"Summaries";"res value",#N/A,FALSE,"Summaries";"use factors",#N/A,FALSE,"Cost_Alloc";"cost alloc",#N/A,FALSE,"Cost_Alloc"}</definedName>
    <definedName name="Restaurant_2_1" localSheetId="0" hidden="1">{"% burden",#N/A,FALSE,"Summaries";"res value",#N/A,FALSE,"Summaries";"use factors",#N/A,FALSE,"Cost_Alloc";"cost alloc",#N/A,FALSE,"Cost_Alloc"}</definedName>
    <definedName name="Restaurant_2_1" hidden="1">{"% burden",#N/A,FALSE,"Summaries";"res value",#N/A,FALSE,"Summaries";"use factors",#N/A,FALSE,"Cost_Alloc";"cost alloc",#N/A,FALSE,"Cost_Alloc"}</definedName>
    <definedName name="Restaurant_3" localSheetId="12" hidden="1">{"% burden",#N/A,FALSE,"Summaries";"res value",#N/A,FALSE,"Summaries";"use factors",#N/A,FALSE,"Cost_Alloc";"cost alloc",#N/A,FALSE,"Cost_Alloc"}</definedName>
    <definedName name="Restaurant_3" localSheetId="11" hidden="1">{"% burden",#N/A,FALSE,"Summaries";"res value",#N/A,FALSE,"Summaries";"use factors",#N/A,FALSE,"Cost_Alloc";"cost alloc",#N/A,FALSE,"Cost_Alloc"}</definedName>
    <definedName name="Restaurant_3" localSheetId="2" hidden="1">{"% burden",#N/A,FALSE,"Summaries";"res value",#N/A,FALSE,"Summaries";"use factors",#N/A,FALSE,"Cost_Alloc";"cost alloc",#N/A,FALSE,"Cost_Alloc"}</definedName>
    <definedName name="Restaurant_3" localSheetId="10" hidden="1">{"% burden",#N/A,FALSE,"Summaries";"res value",#N/A,FALSE,"Summaries";"use factors",#N/A,FALSE,"Cost_Alloc";"cost alloc",#N/A,FALSE,"Cost_Alloc"}</definedName>
    <definedName name="Restaurant_3" localSheetId="4" hidden="1">{"% burden",#N/A,FALSE,"Summaries";"res value",#N/A,FALSE,"Summaries";"use factors",#N/A,FALSE,"Cost_Alloc";"cost alloc",#N/A,FALSE,"Cost_Alloc"}</definedName>
    <definedName name="Restaurant_3" localSheetId="6" hidden="1">{"% burden",#N/A,FALSE,"Summaries";"res value",#N/A,FALSE,"Summaries";"use factors",#N/A,FALSE,"Cost_Alloc";"cost alloc",#N/A,FALSE,"Cost_Alloc"}</definedName>
    <definedName name="Restaurant_3" localSheetId="0" hidden="1">{"% burden",#N/A,FALSE,"Summaries";"res value",#N/A,FALSE,"Summaries";"use factors",#N/A,FALSE,"Cost_Alloc";"cost alloc",#N/A,FALSE,"Cost_Alloc"}</definedName>
    <definedName name="Restaurant_3" hidden="1">{"% burden",#N/A,FALSE,"Summaries";"res value",#N/A,FALSE,"Summaries";"use factors",#N/A,FALSE,"Cost_Alloc";"cost alloc",#N/A,FALSE,"Cost_Alloc"}</definedName>
    <definedName name="RestSF">#REF!</definedName>
    <definedName name="RetGrocSF">#REF!</definedName>
    <definedName name="RetRestSF">#REF!</definedName>
    <definedName name="RetSF">#REF!</definedName>
    <definedName name="revenue">#REF!</definedName>
    <definedName name="Rights_Appraised">#REF!</definedName>
    <definedName name="RISK" localSheetId="12">#REF!</definedName>
    <definedName name="RISK" localSheetId="11">#REF!</definedName>
    <definedName name="RISK" localSheetId="2">#REF!</definedName>
    <definedName name="RISK" localSheetId="10">#REF!</definedName>
    <definedName name="RISK" localSheetId="4">#REF!</definedName>
    <definedName name="RISK" localSheetId="6">#REF!</definedName>
    <definedName name="RISK">#REF!</definedName>
    <definedName name="RLAINPUT_DebtLoan1Funding" hidden="1">#REF!,#REF!,#REF!</definedName>
    <definedName name="RLAINPUT_DebtLoan2Funding" hidden="1">#REF!,#REF!,#REF!</definedName>
    <definedName name="RLAINPUT_DebtLoan3Funding" hidden="1">#REF!,#REF!,#REF!</definedName>
    <definedName name="RLAINPUT_EquityCatchUp1" hidden="1">#REF!,#REF!</definedName>
    <definedName name="RLAINPUT_EquityCatchUp2" hidden="1">#REF!,#REF!</definedName>
    <definedName name="RLAINPUT_EquityCatchUp3" hidden="1">#REF!,#REF!</definedName>
    <definedName name="RLAINPUT_EquityInputs" hidden="1">#REF!,#REF!,#REF!</definedName>
    <definedName name="RLAINPUT_EquityPartnerNames" hidden="1">#REF!,#REF!</definedName>
    <definedName name="RLAINPUT_EquityRemainder" hidden="1">#REF!,#REF!</definedName>
    <definedName name="RLAINPUT_EquityTier1" hidden="1">#REF!,#REF!</definedName>
    <definedName name="RLAINPUT_EquityTier2" hidden="1">#REF!,#REF!,#REF!</definedName>
    <definedName name="RLAINPUT_EquityTier3" hidden="1">#REF!,#REF!,#REF!</definedName>
    <definedName name="RLAINPUT_ExecSumYears" localSheetId="12" hidden="1">#REF!</definedName>
    <definedName name="RLAINPUT_ExecSumYears" localSheetId="11" hidden="1">#REF!</definedName>
    <definedName name="RLAINPUT_ExecSumYears" localSheetId="2" hidden="1">#REF!</definedName>
    <definedName name="RLAINPUT_ExecSumYears" localSheetId="10" hidden="1">#REF!</definedName>
    <definedName name="RLAINPUT_ExecSumYears" localSheetId="4" hidden="1">#REF!</definedName>
    <definedName name="RLAINPUT_ExecSumYears" localSheetId="6" hidden="1">#REF!</definedName>
    <definedName name="RLAINPUT_ExecSumYears" hidden="1">#REF!</definedName>
    <definedName name="RLAINPUT_InPlaceRecovery" localSheetId="12" hidden="1">#REF!</definedName>
    <definedName name="RLAINPUT_InPlaceRecovery" localSheetId="11" hidden="1">#REF!</definedName>
    <definedName name="RLAINPUT_InPlaceRecovery" localSheetId="2" hidden="1">#REF!</definedName>
    <definedName name="RLAINPUT_InPlaceRecovery" localSheetId="10" hidden="1">#REF!</definedName>
    <definedName name="RLAINPUT_InPlaceRecovery" localSheetId="4" hidden="1">#REF!</definedName>
    <definedName name="RLAINPUT_InPlaceRecovery" localSheetId="6" hidden="1">#REF!</definedName>
    <definedName name="RLAINPUT_InPlaceRecovery" hidden="1">#REF!</definedName>
    <definedName name="RLAINPUT_Loan3Refi" hidden="1">#REF!,#REF!,#REF!</definedName>
    <definedName name="RM_1" localSheetId="12">#REF!</definedName>
    <definedName name="RM_1" localSheetId="11">#REF!</definedName>
    <definedName name="RM_1" localSheetId="2">#REF!</definedName>
    <definedName name="RM_1" localSheetId="10">#REF!</definedName>
    <definedName name="RM_1" localSheetId="4">#REF!</definedName>
    <definedName name="RM_1" localSheetId="6">#REF!</definedName>
    <definedName name="RM_1">#REF!</definedName>
    <definedName name="RNWLS">#N/A</definedName>
    <definedName name="ROLLOVER" localSheetId="12">#REF!</definedName>
    <definedName name="ROLLOVER" localSheetId="11">#REF!</definedName>
    <definedName name="ROLLOVER" localSheetId="2">#REF!</definedName>
    <definedName name="ROLLOVER" localSheetId="10">#REF!</definedName>
    <definedName name="ROLLOVER" localSheetId="4">#REF!</definedName>
    <definedName name="ROLLOVER" localSheetId="6">#REF!</definedName>
    <definedName name="ROLLOVER">#REF!</definedName>
    <definedName name="Roof" localSheetId="12" hidden="1">{"Roofs Page 1",#N/A,FALSE,"Roof Outline";"Roofs Page 2",#N/A,FALSE,"Roof Outline"}</definedName>
    <definedName name="Roof" localSheetId="11" hidden="1">{"Roofs Page 1",#N/A,FALSE,"Roof Outline";"Roofs Page 2",#N/A,FALSE,"Roof Outline"}</definedName>
    <definedName name="Roof" localSheetId="2" hidden="1">{"Roofs Page 1",#N/A,FALSE,"Roof Outline";"Roofs Page 2",#N/A,FALSE,"Roof Outline"}</definedName>
    <definedName name="Roof" localSheetId="10" hidden="1">{"Roofs Page 1",#N/A,FALSE,"Roof Outline";"Roofs Page 2",#N/A,FALSE,"Roof Outline"}</definedName>
    <definedName name="Roof" localSheetId="4" hidden="1">{"Roofs Page 1",#N/A,FALSE,"Roof Outline";"Roofs Page 2",#N/A,FALSE,"Roof Outline"}</definedName>
    <definedName name="Roof" localSheetId="6" hidden="1">{"Roofs Page 1",#N/A,FALSE,"Roof Outline";"Roofs Page 2",#N/A,FALSE,"Roof Outline"}</definedName>
    <definedName name="Roof" localSheetId="0" hidden="1">{"Roofs Page 1",#N/A,FALSE,"Roof Outline";"Roofs Page 2",#N/A,FALSE,"Roof Outline"}</definedName>
    <definedName name="Roof" hidden="1">{"Roofs Page 1",#N/A,FALSE,"Roof Outline";"Roofs Page 2",#N/A,FALSE,"Roof Outline"}</definedName>
    <definedName name="Rooms_1" localSheetId="12">#REF!</definedName>
    <definedName name="Rooms_1" localSheetId="11">#REF!</definedName>
    <definedName name="Rooms_1" localSheetId="2">#REF!</definedName>
    <definedName name="Rooms_1" localSheetId="10">#REF!</definedName>
    <definedName name="Rooms_1" localSheetId="4">#REF!</definedName>
    <definedName name="Rooms_1" localSheetId="6">#REF!</definedName>
    <definedName name="Rooms_1">#REF!</definedName>
    <definedName name="RoomsAvail" localSheetId="12">#REF!</definedName>
    <definedName name="RoomsAvail" localSheetId="11">#REF!</definedName>
    <definedName name="RoomsAvail" localSheetId="2">#REF!</definedName>
    <definedName name="RoomsAvail">#REF!</definedName>
    <definedName name="RoomsOccp" localSheetId="12">#REF!</definedName>
    <definedName name="RoomsOccp" localSheetId="11">#REF!</definedName>
    <definedName name="RoomsOccp" localSheetId="2">#REF!</definedName>
    <definedName name="RoomsOccp">#REF!</definedName>
    <definedName name="RowDetails4" localSheetId="12">#REF!</definedName>
    <definedName name="RowDetails4" localSheetId="11">#REF!</definedName>
    <definedName name="RowDetails4">#REF!</definedName>
    <definedName name="ROWSTOUPLOAD1" localSheetId="12">#REF!</definedName>
    <definedName name="ROWSTOUPLOAD1" localSheetId="11">#REF!</definedName>
    <definedName name="ROWSTOUPLOAD1">#REF!</definedName>
    <definedName name="ROWSTOUPLOAD2" localSheetId="12">#REF!</definedName>
    <definedName name="ROWSTOUPLOAD2" localSheetId="11">#REF!</definedName>
    <definedName name="ROWSTOUPLOAD2">#REF!</definedName>
    <definedName name="rr" localSheetId="2">#REF!</definedName>
    <definedName name="rr">#REF!</definedName>
    <definedName name="rrLast" localSheetId="12">ROW()-ROW(rrFirstRow)-1</definedName>
    <definedName name="rrLast" localSheetId="3">ROW()-ROW(rrFirstRow)-1</definedName>
    <definedName name="rrLast" localSheetId="11">ROW()-ROW(rrFirstRow)-1</definedName>
    <definedName name="rrLast" localSheetId="2">ROW()-ROW(rrFirstRow)-1</definedName>
    <definedName name="rrLast" localSheetId="10">ROW()-ROW(rrFirstRow)-1</definedName>
    <definedName name="rrLast" localSheetId="9">ROW()-ROW(rrFirstRow)-1</definedName>
    <definedName name="rrLast" localSheetId="4">ROW()-ROW(rrFirstRow)-1</definedName>
    <definedName name="rrLast" localSheetId="6">ROW()-ROW(rrFirstRow)-1</definedName>
    <definedName name="rrLast" localSheetId="1">ROW()-ROW(rrFirstRow)-1</definedName>
    <definedName name="rrLast" localSheetId="0">ROW()-ROW(rrFirstRow)-1</definedName>
    <definedName name="rrLast">ROW()-ROW(rrFirstRow)-1</definedName>
    <definedName name="rtrt" localSheetId="12" hidden="1">{"sheet a",#N/A,FALSE,"A";"sheet b 1",#N/A,FALSE,"B";"sheet b 2",#N/A,FALSE,"B"}</definedName>
    <definedName name="rtrt" localSheetId="11" hidden="1">{"sheet a",#N/A,FALSE,"A";"sheet b 1",#N/A,FALSE,"B";"sheet b 2",#N/A,FALSE,"B"}</definedName>
    <definedName name="rtrt" localSheetId="2" hidden="1">{"sheet a",#N/A,FALSE,"A";"sheet b 1",#N/A,FALSE,"B";"sheet b 2",#N/A,FALSE,"B"}</definedName>
    <definedName name="rtrt" localSheetId="10" hidden="1">{"sheet a",#N/A,FALSE,"A";"sheet b 1",#N/A,FALSE,"B";"sheet b 2",#N/A,FALSE,"B"}</definedName>
    <definedName name="rtrt" localSheetId="4" hidden="1">{"sheet a",#N/A,FALSE,"A";"sheet b 1",#N/A,FALSE,"B";"sheet b 2",#N/A,FALSE,"B"}</definedName>
    <definedName name="rtrt" localSheetId="6" hidden="1">{"sheet a",#N/A,FALSE,"A";"sheet b 1",#N/A,FALSE,"B";"sheet b 2",#N/A,FALSE,"B"}</definedName>
    <definedName name="rtrt" localSheetId="0" hidden="1">{"sheet a",#N/A,FALSE,"A";"sheet b 1",#N/A,FALSE,"B";"sheet b 2",#N/A,FALSE,"B"}</definedName>
    <definedName name="rtrt" hidden="1">{"sheet a",#N/A,FALSE,"A";"sheet b 1",#N/A,FALSE,"B";"sheet b 2",#N/A,FALSE,"B"}</definedName>
    <definedName name="Rwvu.ALL." localSheetId="11" hidden="1">#REF!,#REF!</definedName>
    <definedName name="Rwvu.ALL." localSheetId="2" hidden="1">#REF!,#REF!</definedName>
    <definedName name="Rwvu.ALL." localSheetId="10" hidden="1">#REF!,#REF!</definedName>
    <definedName name="Rwvu.ALL." localSheetId="4" hidden="1">#REF!,#REF!</definedName>
    <definedName name="Rwvu.ALL." localSheetId="6" hidden="1">#REF!,#REF!</definedName>
    <definedName name="Rwvu.ALL." hidden="1">#REF!,#REF!</definedName>
    <definedName name="Rwvu.CAM._.RECOVERIES." localSheetId="2" hidden="1">#REF!,#REF!,#REF!</definedName>
    <definedName name="Rwvu.CAM._.RECOVERIES." localSheetId="10" hidden="1">#REF!,#REF!,#REF!</definedName>
    <definedName name="Rwvu.CAM._.RECOVERIES." localSheetId="4" hidden="1">#REF!,#REF!,#REF!</definedName>
    <definedName name="Rwvu.CAM._.RECOVERIES." hidden="1">#REF!,#REF!,#REF!</definedName>
    <definedName name="Rwvu.CAM._.TABLE." localSheetId="2" hidden="1">#REF!,#REF!,#REF!</definedName>
    <definedName name="Rwvu.CAM._.TABLE." hidden="1">#REF!,#REF!,#REF!</definedName>
    <definedName name="Rwvu.INSURANCE._.RECOVERIES." localSheetId="2" hidden="1">#REF!,#REF!,#REF!,#REF!</definedName>
    <definedName name="Rwvu.INSURANCE._.RECOVERIES." localSheetId="10" hidden="1">#REF!,#REF!,#REF!,#REF!</definedName>
    <definedName name="Rwvu.INSURANCE._.RECOVERIES." localSheetId="4" hidden="1">#REF!,#REF!,#REF!,#REF!</definedName>
    <definedName name="Rwvu.INSURANCE._.RECOVERIES." hidden="1">#REF!,#REF!,#REF!,#REF!</definedName>
    <definedName name="Rwvu.MINIMUM._.RENT." localSheetId="2" hidden="1">#REF!,#REF!</definedName>
    <definedName name="Rwvu.MINIMUM._.RENT." localSheetId="10" hidden="1">#REF!,#REF!</definedName>
    <definedName name="Rwvu.MINIMUM._.RENT." localSheetId="4" hidden="1">#REF!,#REF!</definedName>
    <definedName name="Rwvu.MINIMUM._.RENT." hidden="1">#REF!,#REF!</definedName>
    <definedName name="Rwvu.OCCUPANCY._.ANALYSIS." localSheetId="2" hidden="1">#REF!,#REF!,#REF!</definedName>
    <definedName name="Rwvu.OCCUPANCY._.ANALYSIS." localSheetId="10" hidden="1">#REF!,#REF!,#REF!</definedName>
    <definedName name="Rwvu.OCCUPANCY._.ANALYSIS." localSheetId="4" hidden="1">#REF!,#REF!,#REF!</definedName>
    <definedName name="Rwvu.OCCUPANCY._.ANALYSIS." hidden="1">#REF!,#REF!,#REF!</definedName>
    <definedName name="Rwvu.PERCENTAGE._.RENT." localSheetId="2" hidden="1">#REF!,#REF!,#REF!</definedName>
    <definedName name="Rwvu.PERCENTAGE._.RENT." hidden="1">#REF!,#REF!,#REF!</definedName>
    <definedName name="Rwvu.TAX._.RECOVERIES." localSheetId="2" hidden="1">#REF!,#REF!,#REF!,#REF!</definedName>
    <definedName name="Rwvu.TAX._.RECOVERIES." localSheetId="10" hidden="1">#REF!,#REF!,#REF!,#REF!</definedName>
    <definedName name="Rwvu.TAX._.RECOVERIES." localSheetId="4" hidden="1">#REF!,#REF!,#REF!,#REF!</definedName>
    <definedName name="Rwvu.TAX._.RECOVERIES." hidden="1">#REF!,#REF!,#REF!,#REF!</definedName>
    <definedName name="Rwvu.WAT." localSheetId="2" hidden="1">#REF!</definedName>
    <definedName name="Rwvu.WAT." localSheetId="10" hidden="1">#REF!</definedName>
    <definedName name="Rwvu.WAT." localSheetId="4" hidden="1">#REF!</definedName>
    <definedName name="Rwvu.WAT." hidden="1">#REF!</definedName>
    <definedName name="S_city">#REF!</definedName>
    <definedName name="S_egim">#REF!</definedName>
    <definedName name="S_landarea">#REF!</definedName>
    <definedName name="S_loc1">#REF!</definedName>
    <definedName name="S_name">#REF!</definedName>
    <definedName name="S_netopinpsf">#REF!</definedName>
    <definedName name="S_netrntarea">#REF!</definedName>
    <definedName name="S_oar">#REF!</definedName>
    <definedName name="S_pricepsf">#REF!</definedName>
    <definedName name="S_salemoyr">#REF!</definedName>
    <definedName name="S_saleoccup">#REF!</definedName>
    <definedName name="S_state">#REF!</definedName>
    <definedName name="S_yrbuilt">#REF!</definedName>
    <definedName name="sadsadsa" localSheetId="12" hidden="1">{"'Assump'!$F$6:$J$6"}</definedName>
    <definedName name="sadsadsa" localSheetId="11" hidden="1">{"'Assump'!$F$6:$J$6"}</definedName>
    <definedName name="sadsadsa" localSheetId="2" hidden="1">{"'Assump'!$F$6:$J$6"}</definedName>
    <definedName name="sadsadsa" localSheetId="10" hidden="1">{"'Assump'!$F$6:$J$6"}</definedName>
    <definedName name="sadsadsa" localSheetId="4" hidden="1">{"'Assump'!$F$6:$J$6"}</definedName>
    <definedName name="sadsadsa" localSheetId="6" hidden="1">{"'Assump'!$F$6:$J$6"}</definedName>
    <definedName name="sadsadsa" localSheetId="0" hidden="1">{"'Assump'!$F$6:$J$6"}</definedName>
    <definedName name="sadsadsa" hidden="1">{"'Assump'!$F$6:$J$6"}</definedName>
    <definedName name="Sales" localSheetId="12" hidden="1">{#N/A,#N/A,FALSE,"Cover Page";#N/A,#N/A,FALSE,"Table of Contents";#N/A,#N/A,FALSE,"Investment-Acquisition Costs";#N/A,#N/A,FALSE,"Financing Assumptions";#N/A,#N/A,FALSE,"Proforma Assumptions";#N/A,#N/A,FALSE,"Rent Roll";#N/A,#N/A,FALSE,"Taxes and Assessments"}</definedName>
    <definedName name="Sales" localSheetId="11" hidden="1">{#N/A,#N/A,FALSE,"Cover Page";#N/A,#N/A,FALSE,"Table of Contents";#N/A,#N/A,FALSE,"Investment-Acquisition Costs";#N/A,#N/A,FALSE,"Financing Assumptions";#N/A,#N/A,FALSE,"Proforma Assumptions";#N/A,#N/A,FALSE,"Rent Roll";#N/A,#N/A,FALSE,"Taxes and Assessments"}</definedName>
    <definedName name="Sales" localSheetId="2" hidden="1">{#N/A,#N/A,FALSE,"Cover Page";#N/A,#N/A,FALSE,"Table of Contents";#N/A,#N/A,FALSE,"Investment-Acquisition Costs";#N/A,#N/A,FALSE,"Financing Assumptions";#N/A,#N/A,FALSE,"Proforma Assumptions";#N/A,#N/A,FALSE,"Rent Roll";#N/A,#N/A,FALSE,"Taxes and Assessments"}</definedName>
    <definedName name="Sales" localSheetId="10" hidden="1">{#N/A,#N/A,FALSE,"Cover Page";#N/A,#N/A,FALSE,"Table of Contents";#N/A,#N/A,FALSE,"Investment-Acquisition Costs";#N/A,#N/A,FALSE,"Financing Assumptions";#N/A,#N/A,FALSE,"Proforma Assumptions";#N/A,#N/A,FALSE,"Rent Roll";#N/A,#N/A,FALSE,"Taxes and Assessments"}</definedName>
    <definedName name="Sales" localSheetId="4" hidden="1">{#N/A,#N/A,FALSE,"Cover Page";#N/A,#N/A,FALSE,"Table of Contents";#N/A,#N/A,FALSE,"Investment-Acquisition Costs";#N/A,#N/A,FALSE,"Financing Assumptions";#N/A,#N/A,FALSE,"Proforma Assumptions";#N/A,#N/A,FALSE,"Rent Roll";#N/A,#N/A,FALSE,"Taxes and Assessments"}</definedName>
    <definedName name="Sales" localSheetId="6" hidden="1">{#N/A,#N/A,FALSE,"Cover Page";#N/A,#N/A,FALSE,"Table of Contents";#N/A,#N/A,FALSE,"Investment-Acquisition Costs";#N/A,#N/A,FALSE,"Financing Assumptions";#N/A,#N/A,FALSE,"Proforma Assumptions";#N/A,#N/A,FALSE,"Rent Roll";#N/A,#N/A,FALSE,"Taxes and Assessments"}</definedName>
    <definedName name="Sales" localSheetId="0" hidden="1">{#N/A,#N/A,FALSE,"Cover Page";#N/A,#N/A,FALSE,"Table of Contents";#N/A,#N/A,FALSE,"Investment-Acquisition Costs";#N/A,#N/A,FALSE,"Financing Assumptions";#N/A,#N/A,FALSE,"Proforma Assumptions";#N/A,#N/A,FALSE,"Rent Roll";#N/A,#N/A,FALSE,"Taxes and Assessments"}</definedName>
    <definedName name="Sales" hidden="1">{#N/A,#N/A,FALSE,"Cover Page";#N/A,#N/A,FALSE,"Table of Contents";#N/A,#N/A,FALSE,"Investment-Acquisition Costs";#N/A,#N/A,FALSE,"Financing Assumptions";#N/A,#N/A,FALSE,"Proforma Assumptions";#N/A,#N/A,FALSE,"Rent Roll";#N/A,#N/A,FALSE,"Taxes and Assessments"}</definedName>
    <definedName name="SAVE">#N/A</definedName>
    <definedName name="scale" localSheetId="12">#REF!</definedName>
    <definedName name="scale" localSheetId="11">#REF!</definedName>
    <definedName name="scale" localSheetId="2">#REF!</definedName>
    <definedName name="scale" localSheetId="10">#REF!</definedName>
    <definedName name="scale" localSheetId="4">#REF!</definedName>
    <definedName name="scale" localSheetId="6">#REF!</definedName>
    <definedName name="scale">#REF!</definedName>
    <definedName name="SCG">#N/A</definedName>
    <definedName name="Sched_Pay" localSheetId="2">#REF!</definedName>
    <definedName name="Sched_Pay" localSheetId="10">#REF!</definedName>
    <definedName name="Sched_Pay" localSheetId="4">#REF!</definedName>
    <definedName name="Sched_Pay">#REF!</definedName>
    <definedName name="Scheduled_Extra_Payments" localSheetId="2">#REF!</definedName>
    <definedName name="Scheduled_Extra_Payments" localSheetId="0">#REF!</definedName>
    <definedName name="Scheduled_Extra_Payments">#REF!</definedName>
    <definedName name="Scheduled_Interest_Rate" localSheetId="0">#REF!</definedName>
    <definedName name="Scheduled_Interest_Rate">#REF!</definedName>
    <definedName name="Scheduled_Monthly_Payment">#REF!</definedName>
    <definedName name="SDATA">#N/A</definedName>
    <definedName name="sdcds" localSheetId="12" hidden="1">{"'Assump'!$F$6:$J$6"}</definedName>
    <definedName name="sdcds" localSheetId="11" hidden="1">{"'Assump'!$F$6:$J$6"}</definedName>
    <definedName name="sdcds" localSheetId="2" hidden="1">{"'Assump'!$F$6:$J$6"}</definedName>
    <definedName name="sdcds" localSheetId="10" hidden="1">{"'Assump'!$F$6:$J$6"}</definedName>
    <definedName name="sdcds" localSheetId="4" hidden="1">{"'Assump'!$F$6:$J$6"}</definedName>
    <definedName name="sdcds" localSheetId="6" hidden="1">{"'Assump'!$F$6:$J$6"}</definedName>
    <definedName name="sdcds" localSheetId="0" hidden="1">{"'Assump'!$F$6:$J$6"}</definedName>
    <definedName name="sdcds" hidden="1">{"'Assump'!$F$6:$J$6"}</definedName>
    <definedName name="sdf" localSheetId="12" hidden="1">{"PROFORMA",#N/A,FALSE,"A";"BIGGER 1",#N/A,FALSE,"B";"BIGGER 2",#N/A,FALSE,"B";"BIGGER 3",#N/A,FALSE,"B";"SMALL CF 1",#N/A,FALSE,"C"}</definedName>
    <definedName name="sdf" localSheetId="11" hidden="1">{"PROFORMA",#N/A,FALSE,"A";"BIGGER 1",#N/A,FALSE,"B";"BIGGER 2",#N/A,FALSE,"B";"BIGGER 3",#N/A,FALSE,"B";"SMALL CF 1",#N/A,FALSE,"C"}</definedName>
    <definedName name="sdf" localSheetId="2" hidden="1">{"PROFORMA",#N/A,FALSE,"A";"BIGGER 1",#N/A,FALSE,"B";"BIGGER 2",#N/A,FALSE,"B";"BIGGER 3",#N/A,FALSE,"B";"SMALL CF 1",#N/A,FALSE,"C"}</definedName>
    <definedName name="sdf" localSheetId="10" hidden="1">{"PROFORMA",#N/A,FALSE,"A";"BIGGER 1",#N/A,FALSE,"B";"BIGGER 2",#N/A,FALSE,"B";"BIGGER 3",#N/A,FALSE,"B";"SMALL CF 1",#N/A,FALSE,"C"}</definedName>
    <definedName name="sdf" localSheetId="4" hidden="1">{"PROFORMA",#N/A,FALSE,"A";"BIGGER 1",#N/A,FALSE,"B";"BIGGER 2",#N/A,FALSE,"B";"BIGGER 3",#N/A,FALSE,"B";"SMALL CF 1",#N/A,FALSE,"C"}</definedName>
    <definedName name="sdf" localSheetId="6" hidden="1">{"PROFORMA",#N/A,FALSE,"A";"BIGGER 1",#N/A,FALSE,"B";"BIGGER 2",#N/A,FALSE,"B";"BIGGER 3",#N/A,FALSE,"B";"SMALL CF 1",#N/A,FALSE,"C"}</definedName>
    <definedName name="sdf" localSheetId="0" hidden="1">{"PROFORMA",#N/A,FALSE,"A";"BIGGER 1",#N/A,FALSE,"B";"BIGGER 2",#N/A,FALSE,"B";"BIGGER 3",#N/A,FALSE,"B";"SMALL CF 1",#N/A,FALSE,"C"}</definedName>
    <definedName name="sdf" hidden="1">{"PROFORMA",#N/A,FALSE,"A";"BIGGER 1",#N/A,FALSE,"B";"BIGGER 2",#N/A,FALSE,"B";"BIGGER 3",#N/A,FALSE,"B";"SMALL CF 1",#N/A,FALSE,"C"}</definedName>
    <definedName name="sdfdsaf" localSheetId="12" hidden="1">{"incomemth",#N/A,TRUE,"forecast01";"incpercentmth",#N/A,TRUE,"forecast01";"balancemth",#N/A,TRUE,"forecast01";"cashmth",#N/A,TRUE,"forecast01";"cov2mth",#N/A,TRUE,"forecast01";"prbexp",#N/A,TRUE,"forecast01";"prbcap",#N/A,TRUE,"forecast01";"coalconsultants",#N/A,TRUE,"forecast01";"prbsum",#N/A,TRUE,"forecast01"}</definedName>
    <definedName name="sdfdsaf" localSheetId="11" hidden="1">{"incomemth",#N/A,TRUE,"forecast01";"incpercentmth",#N/A,TRUE,"forecast01";"balancemth",#N/A,TRUE,"forecast01";"cashmth",#N/A,TRUE,"forecast01";"cov2mth",#N/A,TRUE,"forecast01";"prbexp",#N/A,TRUE,"forecast01";"prbcap",#N/A,TRUE,"forecast01";"coalconsultants",#N/A,TRUE,"forecast01";"prbsum",#N/A,TRUE,"forecast01"}</definedName>
    <definedName name="sdfdsaf" localSheetId="2" hidden="1">{"incomemth",#N/A,TRUE,"forecast01";"incpercentmth",#N/A,TRUE,"forecast01";"balancemth",#N/A,TRUE,"forecast01";"cashmth",#N/A,TRUE,"forecast01";"cov2mth",#N/A,TRUE,"forecast01";"prbexp",#N/A,TRUE,"forecast01";"prbcap",#N/A,TRUE,"forecast01";"coalconsultants",#N/A,TRUE,"forecast01";"prbsum",#N/A,TRUE,"forecast01"}</definedName>
    <definedName name="sdfdsaf" localSheetId="10" hidden="1">{"incomemth",#N/A,TRUE,"forecast01";"incpercentmth",#N/A,TRUE,"forecast01";"balancemth",#N/A,TRUE,"forecast01";"cashmth",#N/A,TRUE,"forecast01";"cov2mth",#N/A,TRUE,"forecast01";"prbexp",#N/A,TRUE,"forecast01";"prbcap",#N/A,TRUE,"forecast01";"coalconsultants",#N/A,TRUE,"forecast01";"prbsum",#N/A,TRUE,"forecast01"}</definedName>
    <definedName name="sdfdsaf" localSheetId="4" hidden="1">{"incomemth",#N/A,TRUE,"forecast01";"incpercentmth",#N/A,TRUE,"forecast01";"balancemth",#N/A,TRUE,"forecast01";"cashmth",#N/A,TRUE,"forecast01";"cov2mth",#N/A,TRUE,"forecast01";"prbexp",#N/A,TRUE,"forecast01";"prbcap",#N/A,TRUE,"forecast01";"coalconsultants",#N/A,TRUE,"forecast01";"prbsum",#N/A,TRUE,"forecast01"}</definedName>
    <definedName name="sdfdsaf" localSheetId="6" hidden="1">{"incomemth",#N/A,TRUE,"forecast01";"incpercentmth",#N/A,TRUE,"forecast01";"balancemth",#N/A,TRUE,"forecast01";"cashmth",#N/A,TRUE,"forecast01";"cov2mth",#N/A,TRUE,"forecast01";"prbexp",#N/A,TRUE,"forecast01";"prbcap",#N/A,TRUE,"forecast01";"coalconsultants",#N/A,TRUE,"forecast01";"prbsum",#N/A,TRUE,"forecast01"}</definedName>
    <definedName name="sdfdsaf" localSheetId="0" hidden="1">{"incomemth",#N/A,TRUE,"forecast01";"incpercentmth",#N/A,TRUE,"forecast01";"balancemth",#N/A,TRUE,"forecast01";"cashmth",#N/A,TRUE,"forecast01";"cov2mth",#N/A,TRUE,"forecast01";"prbexp",#N/A,TRUE,"forecast01";"prbcap",#N/A,TRUE,"forecast01";"coalconsultants",#N/A,TRUE,"forecast01";"prbsum",#N/A,TRUE,"forecast01"}</definedName>
    <definedName name="sdfdsaf" hidden="1">{"incomemth",#N/A,TRUE,"forecast01";"incpercentmth",#N/A,TRUE,"forecast01";"balancemth",#N/A,TRUE,"forecast01";"cashmth",#N/A,TRUE,"forecast01";"cov2mth",#N/A,TRUE,"forecast01";"prbexp",#N/A,TRUE,"forecast01";"prbcap",#N/A,TRUE,"forecast01";"coalconsultants",#N/A,TRUE,"forecast01";"prbsum",#N/A,TRUE,"forecast01"}</definedName>
    <definedName name="sdfgsdad" localSheetId="12">#REF!</definedName>
    <definedName name="sdfgsdad" localSheetId="11">#REF!</definedName>
    <definedName name="sdfgsdad" localSheetId="2">#REF!</definedName>
    <definedName name="sdfgsdad" localSheetId="10">#REF!</definedName>
    <definedName name="sdfgsdad" localSheetId="4">#REF!</definedName>
    <definedName name="sdfgsdad" localSheetId="6">#REF!</definedName>
    <definedName name="sdfgsdad">#REF!</definedName>
    <definedName name="sdflkj" localSheetId="12" hidden="1">{"incomemth",#N/A,TRUE,"forecast01";"incpercentmth",#N/A,TRUE,"forecast01";"balancemth",#N/A,TRUE,"forecast01";"cashmth",#N/A,TRUE,"forecast01";"cov2mth",#N/A,TRUE,"forecast01";"prbexp",#N/A,TRUE,"forecast01";"prbcap",#N/A,TRUE,"forecast01";"coalconsultants",#N/A,TRUE,"forecast01";"prbsum",#N/A,TRUE,"forecast01"}</definedName>
    <definedName name="sdflkj" localSheetId="11" hidden="1">{"incomemth",#N/A,TRUE,"forecast01";"incpercentmth",#N/A,TRUE,"forecast01";"balancemth",#N/A,TRUE,"forecast01";"cashmth",#N/A,TRUE,"forecast01";"cov2mth",#N/A,TRUE,"forecast01";"prbexp",#N/A,TRUE,"forecast01";"prbcap",#N/A,TRUE,"forecast01";"coalconsultants",#N/A,TRUE,"forecast01";"prbsum",#N/A,TRUE,"forecast01"}</definedName>
    <definedName name="sdflkj" localSheetId="2" hidden="1">{"incomemth",#N/A,TRUE,"forecast01";"incpercentmth",#N/A,TRUE,"forecast01";"balancemth",#N/A,TRUE,"forecast01";"cashmth",#N/A,TRUE,"forecast01";"cov2mth",#N/A,TRUE,"forecast01";"prbexp",#N/A,TRUE,"forecast01";"prbcap",#N/A,TRUE,"forecast01";"coalconsultants",#N/A,TRUE,"forecast01";"prbsum",#N/A,TRUE,"forecast01"}</definedName>
    <definedName name="sdflkj" localSheetId="10" hidden="1">{"incomemth",#N/A,TRUE,"forecast01";"incpercentmth",#N/A,TRUE,"forecast01";"balancemth",#N/A,TRUE,"forecast01";"cashmth",#N/A,TRUE,"forecast01";"cov2mth",#N/A,TRUE,"forecast01";"prbexp",#N/A,TRUE,"forecast01";"prbcap",#N/A,TRUE,"forecast01";"coalconsultants",#N/A,TRUE,"forecast01";"prbsum",#N/A,TRUE,"forecast01"}</definedName>
    <definedName name="sdflkj" localSheetId="4" hidden="1">{"incomemth",#N/A,TRUE,"forecast01";"incpercentmth",#N/A,TRUE,"forecast01";"balancemth",#N/A,TRUE,"forecast01";"cashmth",#N/A,TRUE,"forecast01";"cov2mth",#N/A,TRUE,"forecast01";"prbexp",#N/A,TRUE,"forecast01";"prbcap",#N/A,TRUE,"forecast01";"coalconsultants",#N/A,TRUE,"forecast01";"prbsum",#N/A,TRUE,"forecast01"}</definedName>
    <definedName name="sdflkj" localSheetId="6" hidden="1">{"incomemth",#N/A,TRUE,"forecast01";"incpercentmth",#N/A,TRUE,"forecast01";"balancemth",#N/A,TRUE,"forecast01";"cashmth",#N/A,TRUE,"forecast01";"cov2mth",#N/A,TRUE,"forecast01";"prbexp",#N/A,TRUE,"forecast01";"prbcap",#N/A,TRUE,"forecast01";"coalconsultants",#N/A,TRUE,"forecast01";"prbsum",#N/A,TRUE,"forecast01"}</definedName>
    <definedName name="sdflkj" localSheetId="0" hidden="1">{"incomemth",#N/A,TRUE,"forecast01";"incpercentmth",#N/A,TRUE,"forecast01";"balancemth",#N/A,TRUE,"forecast01";"cashmth",#N/A,TRUE,"forecast01";"cov2mth",#N/A,TRUE,"forecast01";"prbexp",#N/A,TRUE,"forecast01";"prbcap",#N/A,TRUE,"forecast01";"coalconsultants",#N/A,TRUE,"forecast01";"prbsum",#N/A,TRUE,"forecast01"}</definedName>
    <definedName name="sdflkj" hidden="1">{"incomemth",#N/A,TRUE,"forecast01";"incpercentmth",#N/A,TRUE,"forecast01";"balancemth",#N/A,TRUE,"forecast01";"cashmth",#N/A,TRUE,"forecast01";"cov2mth",#N/A,TRUE,"forecast01";"prbexp",#N/A,TRUE,"forecast01";"prbcap",#N/A,TRUE,"forecast01";"coalconsultants",#N/A,TRUE,"forecast01";"prbsum",#N/A,TRUE,"forecast01"}</definedName>
    <definedName name="SECOND">#REF!</definedName>
    <definedName name="SEG1_DIRECTION1" localSheetId="12">#REF!</definedName>
    <definedName name="SEG1_DIRECTION1" localSheetId="11">#REF!</definedName>
    <definedName name="SEG1_DIRECTION1" localSheetId="2">#REF!</definedName>
    <definedName name="SEG1_DIRECTION1" localSheetId="10">#REF!</definedName>
    <definedName name="SEG1_DIRECTION1" localSheetId="4">#REF!</definedName>
    <definedName name="SEG1_DIRECTION1" localSheetId="6">#REF!</definedName>
    <definedName name="SEG1_DIRECTION1">#REF!</definedName>
    <definedName name="SEG1_DIRECTION2" localSheetId="12">#REF!</definedName>
    <definedName name="SEG1_DIRECTION2" localSheetId="11">#REF!</definedName>
    <definedName name="SEG1_DIRECTION2" localSheetId="2">#REF!</definedName>
    <definedName name="SEG1_DIRECTION2">#REF!</definedName>
    <definedName name="SEG1_FROM1" localSheetId="12">#REF!</definedName>
    <definedName name="SEG1_FROM1" localSheetId="11">#REF!</definedName>
    <definedName name="SEG1_FROM1" localSheetId="2">#REF!</definedName>
    <definedName name="SEG1_FROM1">#REF!</definedName>
    <definedName name="SEG1_FROM2" localSheetId="12">#REF!</definedName>
    <definedName name="SEG1_FROM2" localSheetId="11">#REF!</definedName>
    <definedName name="SEG1_FROM2">#REF!</definedName>
    <definedName name="SEG1_SORT1" localSheetId="12">#REF!</definedName>
    <definedName name="SEG1_SORT1" localSheetId="11">#REF!</definedName>
    <definedName name="SEG1_SORT1">#REF!</definedName>
    <definedName name="SEG1_SORT2" localSheetId="12">#REF!</definedName>
    <definedName name="SEG1_SORT2" localSheetId="11">#REF!</definedName>
    <definedName name="SEG1_SORT2">#REF!</definedName>
    <definedName name="SEG1_TO1" localSheetId="12">#REF!</definedName>
    <definedName name="SEG1_TO1" localSheetId="11">#REF!</definedName>
    <definedName name="SEG1_TO1">#REF!</definedName>
    <definedName name="SEG1_TO2" localSheetId="12">#REF!</definedName>
    <definedName name="SEG1_TO2" localSheetId="11">#REF!</definedName>
    <definedName name="SEG1_TO2">#REF!</definedName>
    <definedName name="SEG2_DIRECTION1" localSheetId="12">#REF!</definedName>
    <definedName name="SEG2_DIRECTION1" localSheetId="11">#REF!</definedName>
    <definedName name="SEG2_DIRECTION1">#REF!</definedName>
    <definedName name="SEG2_DIRECTION2" localSheetId="12">#REF!</definedName>
    <definedName name="SEG2_DIRECTION2" localSheetId="11">#REF!</definedName>
    <definedName name="SEG2_DIRECTION2">#REF!</definedName>
    <definedName name="SEG2_FROM1" localSheetId="12">#REF!</definedName>
    <definedName name="SEG2_FROM1" localSheetId="11">#REF!</definedName>
    <definedName name="SEG2_FROM1">#REF!</definedName>
    <definedName name="SEG2_FROM2" localSheetId="12">#REF!</definedName>
    <definedName name="SEG2_FROM2" localSheetId="11">#REF!</definedName>
    <definedName name="SEG2_FROM2">#REF!</definedName>
    <definedName name="SEG2_SORT1" localSheetId="12">#REF!</definedName>
    <definedName name="SEG2_SORT1" localSheetId="11">#REF!</definedName>
    <definedName name="SEG2_SORT1">#REF!</definedName>
    <definedName name="SEG2_SORT2" localSheetId="12">#REF!</definedName>
    <definedName name="SEG2_SORT2" localSheetId="11">#REF!</definedName>
    <definedName name="SEG2_SORT2">#REF!</definedName>
    <definedName name="SEG2_TO1" localSheetId="12">#REF!</definedName>
    <definedName name="SEG2_TO1" localSheetId="11">#REF!</definedName>
    <definedName name="SEG2_TO1">#REF!</definedName>
    <definedName name="SEG2_TO2" localSheetId="12">#REF!</definedName>
    <definedName name="SEG2_TO2" localSheetId="11">#REF!</definedName>
    <definedName name="SEG2_TO2">#REF!</definedName>
    <definedName name="SEG3_DIRECTION1" localSheetId="12">#REF!</definedName>
    <definedName name="SEG3_DIRECTION1" localSheetId="11">#REF!</definedName>
    <definedName name="SEG3_DIRECTION1">#REF!</definedName>
    <definedName name="SEG3_DIRECTION2" localSheetId="12">#REF!</definedName>
    <definedName name="SEG3_DIRECTION2" localSheetId="11">#REF!</definedName>
    <definedName name="SEG3_DIRECTION2">#REF!</definedName>
    <definedName name="SEG3_FROM1" localSheetId="12">#REF!</definedName>
    <definedName name="SEG3_FROM1" localSheetId="11">#REF!</definedName>
    <definedName name="SEG3_FROM1">#REF!</definedName>
    <definedName name="SEG3_FROM2" localSheetId="12">#REF!</definedName>
    <definedName name="SEG3_FROM2" localSheetId="11">#REF!</definedName>
    <definedName name="SEG3_FROM2">#REF!</definedName>
    <definedName name="SEG3_SORT1" localSheetId="12">#REF!</definedName>
    <definedName name="SEG3_SORT1" localSheetId="11">#REF!</definedName>
    <definedName name="SEG3_SORT1">#REF!</definedName>
    <definedName name="SEG3_SORT2" localSheetId="12">#REF!</definedName>
    <definedName name="SEG3_SORT2" localSheetId="11">#REF!</definedName>
    <definedName name="SEG3_SORT2">#REF!</definedName>
    <definedName name="SEG3_TO1" localSheetId="12">#REF!</definedName>
    <definedName name="SEG3_TO1" localSheetId="11">#REF!</definedName>
    <definedName name="SEG3_TO1">#REF!</definedName>
    <definedName name="SEG3_TO2" localSheetId="12">#REF!</definedName>
    <definedName name="SEG3_TO2" localSheetId="11">#REF!</definedName>
    <definedName name="SEG3_TO2">#REF!</definedName>
    <definedName name="SEG4_DIRECTION1" localSheetId="12">#REF!</definedName>
    <definedName name="SEG4_DIRECTION1" localSheetId="11">#REF!</definedName>
    <definedName name="SEG4_DIRECTION1">#REF!</definedName>
    <definedName name="SEG4_DIRECTION2" localSheetId="12">#REF!</definedName>
    <definedName name="SEG4_DIRECTION2" localSheetId="11">#REF!</definedName>
    <definedName name="SEG4_DIRECTION2">#REF!</definedName>
    <definedName name="SEG4_FROM1" localSheetId="12">#REF!</definedName>
    <definedName name="SEG4_FROM1" localSheetId="11">#REF!</definedName>
    <definedName name="SEG4_FROM1">#REF!</definedName>
    <definedName name="SEG4_FROM2" localSheetId="12">#REF!</definedName>
    <definedName name="SEG4_FROM2" localSheetId="11">#REF!</definedName>
    <definedName name="SEG4_FROM2">#REF!</definedName>
    <definedName name="SEG4_SORT1" localSheetId="12">#REF!</definedName>
    <definedName name="SEG4_SORT1" localSheetId="11">#REF!</definedName>
    <definedName name="SEG4_SORT1">#REF!</definedName>
    <definedName name="SEG4_SORT2" localSheetId="12">#REF!</definedName>
    <definedName name="SEG4_SORT2" localSheetId="11">#REF!</definedName>
    <definedName name="SEG4_SORT2">#REF!</definedName>
    <definedName name="SEG4_TO1" localSheetId="12">#REF!</definedName>
    <definedName name="SEG4_TO1" localSheetId="11">#REF!</definedName>
    <definedName name="SEG4_TO1">#REF!</definedName>
    <definedName name="SEG4_TO2" localSheetId="12">#REF!</definedName>
    <definedName name="SEG4_TO2" localSheetId="11">#REF!</definedName>
    <definedName name="SEG4_TO2">#REF!</definedName>
    <definedName name="SEG5_DIRECTION1" localSheetId="12">#REF!</definedName>
    <definedName name="SEG5_DIRECTION1" localSheetId="11">#REF!</definedName>
    <definedName name="SEG5_DIRECTION1">#REF!</definedName>
    <definedName name="SEG5_FROM1" localSheetId="12">#REF!</definedName>
    <definedName name="SEG5_FROM1" localSheetId="11">#REF!</definedName>
    <definedName name="SEG5_FROM1">#REF!</definedName>
    <definedName name="SEG5_SORT1" localSheetId="12">#REF!</definedName>
    <definedName name="SEG5_SORT1" localSheetId="11">#REF!</definedName>
    <definedName name="SEG5_SORT1">#REF!</definedName>
    <definedName name="SEG5_TO1" localSheetId="12">#REF!</definedName>
    <definedName name="SEG5_TO1" localSheetId="11">#REF!</definedName>
    <definedName name="SEG5_TO1">#REF!</definedName>
    <definedName name="SEMI">#N/A</definedName>
    <definedName name="sencount" hidden="1">2</definedName>
    <definedName name="SETOFBOOKSID1" localSheetId="12">#REF!</definedName>
    <definedName name="SETOFBOOKSID1" localSheetId="11">#REF!</definedName>
    <definedName name="SETOFBOOKSID1" localSheetId="2">#REF!</definedName>
    <definedName name="SETOFBOOKSID1" localSheetId="10">#REF!</definedName>
    <definedName name="SETOFBOOKSID1" localSheetId="4">#REF!</definedName>
    <definedName name="SETOFBOOKSID1" localSheetId="6">#REF!</definedName>
    <definedName name="SETOFBOOKSID1">#REF!</definedName>
    <definedName name="SETOFBOOKSID2" localSheetId="12">#REF!</definedName>
    <definedName name="SETOFBOOKSID2" localSheetId="11">#REF!</definedName>
    <definedName name="SETOFBOOKSID2" localSheetId="2">#REF!</definedName>
    <definedName name="SETOFBOOKSID2">#REF!</definedName>
    <definedName name="SETOFBOOKSNAME1" localSheetId="12">#REF!</definedName>
    <definedName name="SETOFBOOKSNAME1" localSheetId="11">#REF!</definedName>
    <definedName name="SETOFBOOKSNAME1" localSheetId="2">#REF!</definedName>
    <definedName name="SETOFBOOKSNAME1">#REF!</definedName>
    <definedName name="SETOFBOOKSNAME2" localSheetId="12">#REF!</definedName>
    <definedName name="SETOFBOOKSNAME2" localSheetId="11">#REF!</definedName>
    <definedName name="SETOFBOOKSNAME2">#REF!</definedName>
    <definedName name="ShopOccupancy">#REF!</definedName>
    <definedName name="ShoppingCenterSalesSummary">#REF!</definedName>
    <definedName name="slumlord">#N/A</definedName>
    <definedName name="solver_adj" localSheetId="12" hidden="1">#REF!,#REF!,#REF!,#REF!,#REF!,#REF!,#REF!</definedName>
    <definedName name="solver_adj" localSheetId="11" hidden="1">#REF!,#REF!,#REF!,#REF!,#REF!,#REF!,#REF!</definedName>
    <definedName name="solver_adj" localSheetId="2" hidden="1">#REF!,#REF!,#REF!,#REF!,#REF!,#REF!,#REF!</definedName>
    <definedName name="solver_adj" localSheetId="10" hidden="1">#REF!,#REF!,#REF!,#REF!,#REF!,#REF!,#REF!</definedName>
    <definedName name="solver_adj" localSheetId="4" hidden="1">#REF!,#REF!,#REF!,#REF!,#REF!,#REF!,#REF!</definedName>
    <definedName name="solver_adj" localSheetId="6" hidden="1">#REF!,#REF!,#REF!,#REF!,#REF!,#REF!,#REF!</definedName>
    <definedName name="solver_adj" hidden="1">#REF!,#REF!,#REF!,#REF!,#REF!,#REF!,#REF!</definedName>
    <definedName name="solver_cvg" hidden="1">0.001</definedName>
    <definedName name="solver_drv" hidden="1">1</definedName>
    <definedName name="solver_est" hidden="1">1</definedName>
    <definedName name="solver_itr" hidden="1">1000</definedName>
    <definedName name="solver_lin" hidden="1">1</definedName>
    <definedName name="solver_neg" hidden="1">2</definedName>
    <definedName name="solver_num" hidden="1">0</definedName>
    <definedName name="solver_nwt" hidden="1">1</definedName>
    <definedName name="solver_pre" hidden="1">0.000001</definedName>
    <definedName name="solver_scl" hidden="1">1</definedName>
    <definedName name="solver_sho" hidden="1">1</definedName>
    <definedName name="solver_tim" hidden="1">100</definedName>
    <definedName name="solver_tmp" localSheetId="12" hidden="1">#REF!,#REF!,#REF!,#REF!,#REF!,#REF!,#REF!</definedName>
    <definedName name="solver_tmp" localSheetId="11" hidden="1">#REF!,#REF!,#REF!,#REF!,#REF!,#REF!,#REF!</definedName>
    <definedName name="solver_tmp" localSheetId="2" hidden="1">#REF!,#REF!,#REF!,#REF!,#REF!,#REF!,#REF!</definedName>
    <definedName name="solver_tmp" localSheetId="10" hidden="1">#REF!,#REF!,#REF!,#REF!,#REF!,#REF!,#REF!</definedName>
    <definedName name="solver_tmp" localSheetId="4" hidden="1">#REF!,#REF!,#REF!,#REF!,#REF!,#REF!,#REF!</definedName>
    <definedName name="solver_tmp" localSheetId="6" hidden="1">#REF!,#REF!,#REF!,#REF!,#REF!,#REF!,#REF!</definedName>
    <definedName name="solver_tmp" hidden="1">#REF!,#REF!,#REF!,#REF!,#REF!,#REF!,#REF!</definedName>
    <definedName name="solver_tol" hidden="1">0.05</definedName>
    <definedName name="solver_typ" hidden="1">3</definedName>
    <definedName name="solver_val" hidden="1">0</definedName>
    <definedName name="SP">#N/A</definedName>
    <definedName name="Spread" localSheetId="2">#REF!</definedName>
    <definedName name="Spread" localSheetId="10">#REF!</definedName>
    <definedName name="Spread" localSheetId="4">#REF!</definedName>
    <definedName name="Spread">#REF!</definedName>
    <definedName name="SquareFeet" localSheetId="12">#REF!</definedName>
    <definedName name="SquareFeet" localSheetId="11">#REF!</definedName>
    <definedName name="SquareFeet" localSheetId="2">#REF!</definedName>
    <definedName name="SquareFeet" localSheetId="10">#REF!</definedName>
    <definedName name="SquareFeet" localSheetId="4">#REF!</definedName>
    <definedName name="SquareFeet" localSheetId="6">#REF!</definedName>
    <definedName name="SquareFeet">#REF!</definedName>
    <definedName name="ss" localSheetId="2" hidden="1">#REF!</definedName>
    <definedName name="ss" hidden="1">#REF!</definedName>
    <definedName name="sss" localSheetId="2" hidden="1">#REF!</definedName>
    <definedName name="sss" hidden="1">#REF!</definedName>
    <definedName name="Stab_NOI">#REF!</definedName>
    <definedName name="STAB_RNT_GWTH">#REF!</definedName>
    <definedName name="STAB_RNT_GWTH_2">#REF!</definedName>
    <definedName name="START">#REF!</definedName>
    <definedName name="Start_Date" localSheetId="12">#REF!</definedName>
    <definedName name="Start_Date" localSheetId="11">#REF!</definedName>
    <definedName name="Start_Date" localSheetId="2">#REF!</definedName>
    <definedName name="Start_Date" localSheetId="10">#REF!</definedName>
    <definedName name="Start_Date" localSheetId="4">#REF!</definedName>
    <definedName name="Start_Date" localSheetId="6">#REF!</definedName>
    <definedName name="Start_Date">#REF!</definedName>
    <definedName name="START_YEAR" localSheetId="12">#REF!</definedName>
    <definedName name="START_YEAR" localSheetId="11">#REF!</definedName>
    <definedName name="START_YEAR" localSheetId="2">#REF!</definedName>
    <definedName name="START_YEAR" localSheetId="10">#REF!</definedName>
    <definedName name="START_YEAR" localSheetId="4">#REF!</definedName>
    <definedName name="START_YEAR" localSheetId="6">#REF!</definedName>
    <definedName name="START_YEAR">#REF!</definedName>
    <definedName name="STARTBUDGETPOST1" localSheetId="12">#REF!</definedName>
    <definedName name="STARTBUDGETPOST1" localSheetId="11">#REF!</definedName>
    <definedName name="STARTBUDGETPOST1" localSheetId="2">#REF!</definedName>
    <definedName name="STARTBUDGETPOST1" localSheetId="10">#REF!</definedName>
    <definedName name="STARTBUDGETPOST1" localSheetId="4">#REF!</definedName>
    <definedName name="STARTBUDGETPOST1" localSheetId="6">#REF!</definedName>
    <definedName name="STARTBUDGETPOST1">#REF!</definedName>
    <definedName name="STARTBUDGETPOST2" localSheetId="12">#REF!</definedName>
    <definedName name="STARTBUDGETPOST2" localSheetId="11">#REF!</definedName>
    <definedName name="STARTBUDGETPOST2" localSheetId="2">#REF!</definedName>
    <definedName name="STARTBUDGETPOST2">#REF!</definedName>
    <definedName name="StartDate">#REF!</definedName>
    <definedName name="STARTPERIODNAME1" localSheetId="12">#REF!</definedName>
    <definedName name="STARTPERIODNAME1" localSheetId="11">#REF!</definedName>
    <definedName name="STARTPERIODNAME1" localSheetId="2">#REF!</definedName>
    <definedName name="STARTPERIODNAME1" localSheetId="10">#REF!</definedName>
    <definedName name="STARTPERIODNAME1" localSheetId="4">#REF!</definedName>
    <definedName name="STARTPERIODNAME1" localSheetId="6">#REF!</definedName>
    <definedName name="STARTPERIODNAME1">#REF!</definedName>
    <definedName name="STARTPERIODNAME2" localSheetId="12">#REF!</definedName>
    <definedName name="STARTPERIODNAME2" localSheetId="11">#REF!</definedName>
    <definedName name="STARTPERIODNAME2" localSheetId="2">#REF!</definedName>
    <definedName name="STARTPERIODNAME2">#REF!</definedName>
    <definedName name="STARTPERIODNUM1" localSheetId="12">#REF!</definedName>
    <definedName name="STARTPERIODNUM1" localSheetId="11">#REF!</definedName>
    <definedName name="STARTPERIODNUM1" localSheetId="2">#REF!</definedName>
    <definedName name="STARTPERIODNUM1">#REF!</definedName>
    <definedName name="STARTPERIODNUM2" localSheetId="12">#REF!</definedName>
    <definedName name="STARTPERIODNUM2" localSheetId="11">#REF!</definedName>
    <definedName name="STARTPERIODNUM2">#REF!</definedName>
    <definedName name="STARTPERIODYEAR1" localSheetId="12">#REF!</definedName>
    <definedName name="STARTPERIODYEAR1" localSheetId="11">#REF!</definedName>
    <definedName name="STARTPERIODYEAR1">#REF!</definedName>
    <definedName name="STARTPERIODYEAR2" localSheetId="12">#REF!</definedName>
    <definedName name="STARTPERIODYEAR2" localSheetId="11">#REF!</definedName>
    <definedName name="STARTPERIODYEAR2">#REF!</definedName>
    <definedName name="stuff" localSheetId="2">#REF!,#REF!,#REF!,#REF!,#REF!,#REF!,#REF!,#REF!,#REF!</definedName>
    <definedName name="stuff" localSheetId="10">#REF!,#REF!,#REF!,#REF!,#REF!,#REF!,#REF!,#REF!,#REF!</definedName>
    <definedName name="stuff" localSheetId="4">#REF!,#REF!,#REF!,#REF!,#REF!,#REF!,#REF!,#REF!,#REF!</definedName>
    <definedName name="stuff">#REF!,#REF!,#REF!,#REF!,#REF!,#REF!,#REF!,#REF!,#REF!</definedName>
    <definedName name="subset" localSheetId="12" hidden="1">{"% burden",#N/A,FALSE,"Summaries";"res value",#N/A,FALSE,"Summaries";"use factors",#N/A,FALSE,"Cost_Alloc";"cost alloc",#N/A,FALSE,"Cost_Alloc"}</definedName>
    <definedName name="subset" localSheetId="11" hidden="1">{"% burden",#N/A,FALSE,"Summaries";"res value",#N/A,FALSE,"Summaries";"use factors",#N/A,FALSE,"Cost_Alloc";"cost alloc",#N/A,FALSE,"Cost_Alloc"}</definedName>
    <definedName name="subset" localSheetId="2" hidden="1">{"% burden",#N/A,FALSE,"Summaries";"res value",#N/A,FALSE,"Summaries";"use factors",#N/A,FALSE,"Cost_Alloc";"cost alloc",#N/A,FALSE,"Cost_Alloc"}</definedName>
    <definedName name="subset" localSheetId="10" hidden="1">{"% burden",#N/A,FALSE,"Summaries";"res value",#N/A,FALSE,"Summaries";"use factors",#N/A,FALSE,"Cost_Alloc";"cost alloc",#N/A,FALSE,"Cost_Alloc"}</definedName>
    <definedName name="subset" localSheetId="4" hidden="1">{"% burden",#N/A,FALSE,"Summaries";"res value",#N/A,FALSE,"Summaries";"use factors",#N/A,FALSE,"Cost_Alloc";"cost alloc",#N/A,FALSE,"Cost_Alloc"}</definedName>
    <definedName name="subset" localSheetId="6" hidden="1">{"% burden",#N/A,FALSE,"Summaries";"res value",#N/A,FALSE,"Summaries";"use factors",#N/A,FALSE,"Cost_Alloc";"cost alloc",#N/A,FALSE,"Cost_Alloc"}</definedName>
    <definedName name="subset" localSheetId="0" hidden="1">{"% burden",#N/A,FALSE,"Summaries";"res value",#N/A,FALSE,"Summaries";"use factors",#N/A,FALSE,"Cost_Alloc";"cost alloc",#N/A,FALSE,"Cost_Alloc"}</definedName>
    <definedName name="subset" hidden="1">{"% burden",#N/A,FALSE,"Summaries";"res value",#N/A,FALSE,"Summaries";"use factors",#N/A,FALSE,"Cost_Alloc";"cost alloc",#N/A,FALSE,"Cost_Alloc"}</definedName>
    <definedName name="subset_1" localSheetId="12" hidden="1">{"% burden",#N/A,FALSE,"Summaries";"res value",#N/A,FALSE,"Summaries";"use factors",#N/A,FALSE,"Cost_Alloc";"cost alloc",#N/A,FALSE,"Cost_Alloc"}</definedName>
    <definedName name="subset_1" localSheetId="11" hidden="1">{"% burden",#N/A,FALSE,"Summaries";"res value",#N/A,FALSE,"Summaries";"use factors",#N/A,FALSE,"Cost_Alloc";"cost alloc",#N/A,FALSE,"Cost_Alloc"}</definedName>
    <definedName name="subset_1" localSheetId="2" hidden="1">{"% burden",#N/A,FALSE,"Summaries";"res value",#N/A,FALSE,"Summaries";"use factors",#N/A,FALSE,"Cost_Alloc";"cost alloc",#N/A,FALSE,"Cost_Alloc"}</definedName>
    <definedName name="subset_1" localSheetId="10" hidden="1">{"% burden",#N/A,FALSE,"Summaries";"res value",#N/A,FALSE,"Summaries";"use factors",#N/A,FALSE,"Cost_Alloc";"cost alloc",#N/A,FALSE,"Cost_Alloc"}</definedName>
    <definedName name="subset_1" localSheetId="4" hidden="1">{"% burden",#N/A,FALSE,"Summaries";"res value",#N/A,FALSE,"Summaries";"use factors",#N/A,FALSE,"Cost_Alloc";"cost alloc",#N/A,FALSE,"Cost_Alloc"}</definedName>
    <definedName name="subset_1" localSheetId="6" hidden="1">{"% burden",#N/A,FALSE,"Summaries";"res value",#N/A,FALSE,"Summaries";"use factors",#N/A,FALSE,"Cost_Alloc";"cost alloc",#N/A,FALSE,"Cost_Alloc"}</definedName>
    <definedName name="subset_1" localSheetId="0" hidden="1">{"% burden",#N/A,FALSE,"Summaries";"res value",#N/A,FALSE,"Summaries";"use factors",#N/A,FALSE,"Cost_Alloc";"cost alloc",#N/A,FALSE,"Cost_Alloc"}</definedName>
    <definedName name="subset_1" hidden="1">{"% burden",#N/A,FALSE,"Summaries";"res value",#N/A,FALSE,"Summaries";"use factors",#N/A,FALSE,"Cost_Alloc";"cost alloc",#N/A,FALSE,"Cost_Alloc"}</definedName>
    <definedName name="subset_1_1" localSheetId="12" hidden="1">{"% burden",#N/A,FALSE,"Summaries";"res value",#N/A,FALSE,"Summaries";"use factors",#N/A,FALSE,"Cost_Alloc";"cost alloc",#N/A,FALSE,"Cost_Alloc"}</definedName>
    <definedName name="subset_1_1" localSheetId="11" hidden="1">{"% burden",#N/A,FALSE,"Summaries";"res value",#N/A,FALSE,"Summaries";"use factors",#N/A,FALSE,"Cost_Alloc";"cost alloc",#N/A,FALSE,"Cost_Alloc"}</definedName>
    <definedName name="subset_1_1" localSheetId="2" hidden="1">{"% burden",#N/A,FALSE,"Summaries";"res value",#N/A,FALSE,"Summaries";"use factors",#N/A,FALSE,"Cost_Alloc";"cost alloc",#N/A,FALSE,"Cost_Alloc"}</definedName>
    <definedName name="subset_1_1" localSheetId="10" hidden="1">{"% burden",#N/A,FALSE,"Summaries";"res value",#N/A,FALSE,"Summaries";"use factors",#N/A,FALSE,"Cost_Alloc";"cost alloc",#N/A,FALSE,"Cost_Alloc"}</definedName>
    <definedName name="subset_1_1" localSheetId="4" hidden="1">{"% burden",#N/A,FALSE,"Summaries";"res value",#N/A,FALSE,"Summaries";"use factors",#N/A,FALSE,"Cost_Alloc";"cost alloc",#N/A,FALSE,"Cost_Alloc"}</definedName>
    <definedName name="subset_1_1" localSheetId="6" hidden="1">{"% burden",#N/A,FALSE,"Summaries";"res value",#N/A,FALSE,"Summaries";"use factors",#N/A,FALSE,"Cost_Alloc";"cost alloc",#N/A,FALSE,"Cost_Alloc"}</definedName>
    <definedName name="subset_1_1" localSheetId="0" hidden="1">{"% burden",#N/A,FALSE,"Summaries";"res value",#N/A,FALSE,"Summaries";"use factors",#N/A,FALSE,"Cost_Alloc";"cost alloc",#N/A,FALSE,"Cost_Alloc"}</definedName>
    <definedName name="subset_1_1" hidden="1">{"% burden",#N/A,FALSE,"Summaries";"res value",#N/A,FALSE,"Summaries";"use factors",#N/A,FALSE,"Cost_Alloc";"cost alloc",#N/A,FALSE,"Cost_Alloc"}</definedName>
    <definedName name="subset_1_2" localSheetId="12" hidden="1">{"% burden",#N/A,FALSE,"Summaries";"res value",#N/A,FALSE,"Summaries";"use factors",#N/A,FALSE,"Cost_Alloc";"cost alloc",#N/A,FALSE,"Cost_Alloc"}</definedName>
    <definedName name="subset_1_2" localSheetId="11" hidden="1">{"% burden",#N/A,FALSE,"Summaries";"res value",#N/A,FALSE,"Summaries";"use factors",#N/A,FALSE,"Cost_Alloc";"cost alloc",#N/A,FALSE,"Cost_Alloc"}</definedName>
    <definedName name="subset_1_2" localSheetId="2" hidden="1">{"% burden",#N/A,FALSE,"Summaries";"res value",#N/A,FALSE,"Summaries";"use factors",#N/A,FALSE,"Cost_Alloc";"cost alloc",#N/A,FALSE,"Cost_Alloc"}</definedName>
    <definedName name="subset_1_2" localSheetId="10" hidden="1">{"% burden",#N/A,FALSE,"Summaries";"res value",#N/A,FALSE,"Summaries";"use factors",#N/A,FALSE,"Cost_Alloc";"cost alloc",#N/A,FALSE,"Cost_Alloc"}</definedName>
    <definedName name="subset_1_2" localSheetId="4" hidden="1">{"% burden",#N/A,FALSE,"Summaries";"res value",#N/A,FALSE,"Summaries";"use factors",#N/A,FALSE,"Cost_Alloc";"cost alloc",#N/A,FALSE,"Cost_Alloc"}</definedName>
    <definedName name="subset_1_2" localSheetId="6" hidden="1">{"% burden",#N/A,FALSE,"Summaries";"res value",#N/A,FALSE,"Summaries";"use factors",#N/A,FALSE,"Cost_Alloc";"cost alloc",#N/A,FALSE,"Cost_Alloc"}</definedName>
    <definedName name="subset_1_2" localSheetId="0" hidden="1">{"% burden",#N/A,FALSE,"Summaries";"res value",#N/A,FALSE,"Summaries";"use factors",#N/A,FALSE,"Cost_Alloc";"cost alloc",#N/A,FALSE,"Cost_Alloc"}</definedName>
    <definedName name="subset_1_2" hidden="1">{"% burden",#N/A,FALSE,"Summaries";"res value",#N/A,FALSE,"Summaries";"use factors",#N/A,FALSE,"Cost_Alloc";"cost alloc",#N/A,FALSE,"Cost_Alloc"}</definedName>
    <definedName name="subset_2" localSheetId="12" hidden="1">{"% burden",#N/A,FALSE,"Summaries";"res value",#N/A,FALSE,"Summaries";"use factors",#N/A,FALSE,"Cost_Alloc";"cost alloc",#N/A,FALSE,"Cost_Alloc"}</definedName>
    <definedName name="subset_2" localSheetId="11" hidden="1">{"% burden",#N/A,FALSE,"Summaries";"res value",#N/A,FALSE,"Summaries";"use factors",#N/A,FALSE,"Cost_Alloc";"cost alloc",#N/A,FALSE,"Cost_Alloc"}</definedName>
    <definedName name="subset_2" localSheetId="2" hidden="1">{"% burden",#N/A,FALSE,"Summaries";"res value",#N/A,FALSE,"Summaries";"use factors",#N/A,FALSE,"Cost_Alloc";"cost alloc",#N/A,FALSE,"Cost_Alloc"}</definedName>
    <definedName name="subset_2" localSheetId="10" hidden="1">{"% burden",#N/A,FALSE,"Summaries";"res value",#N/A,FALSE,"Summaries";"use factors",#N/A,FALSE,"Cost_Alloc";"cost alloc",#N/A,FALSE,"Cost_Alloc"}</definedName>
    <definedName name="subset_2" localSheetId="4" hidden="1">{"% burden",#N/A,FALSE,"Summaries";"res value",#N/A,FALSE,"Summaries";"use factors",#N/A,FALSE,"Cost_Alloc";"cost alloc",#N/A,FALSE,"Cost_Alloc"}</definedName>
    <definedName name="subset_2" localSheetId="6" hidden="1">{"% burden",#N/A,FALSE,"Summaries";"res value",#N/A,FALSE,"Summaries";"use factors",#N/A,FALSE,"Cost_Alloc";"cost alloc",#N/A,FALSE,"Cost_Alloc"}</definedName>
    <definedName name="subset_2" localSheetId="0" hidden="1">{"% burden",#N/A,FALSE,"Summaries";"res value",#N/A,FALSE,"Summaries";"use factors",#N/A,FALSE,"Cost_Alloc";"cost alloc",#N/A,FALSE,"Cost_Alloc"}</definedName>
    <definedName name="subset_2" hidden="1">{"% burden",#N/A,FALSE,"Summaries";"res value",#N/A,FALSE,"Summaries";"use factors",#N/A,FALSE,"Cost_Alloc";"cost alloc",#N/A,FALSE,"Cost_Alloc"}</definedName>
    <definedName name="subset_2_1" localSheetId="12" hidden="1">{"% burden",#N/A,FALSE,"Summaries";"res value",#N/A,FALSE,"Summaries";"use factors",#N/A,FALSE,"Cost_Alloc";"cost alloc",#N/A,FALSE,"Cost_Alloc"}</definedName>
    <definedName name="subset_2_1" localSheetId="11" hidden="1">{"% burden",#N/A,FALSE,"Summaries";"res value",#N/A,FALSE,"Summaries";"use factors",#N/A,FALSE,"Cost_Alloc";"cost alloc",#N/A,FALSE,"Cost_Alloc"}</definedName>
    <definedName name="subset_2_1" localSheetId="2" hidden="1">{"% burden",#N/A,FALSE,"Summaries";"res value",#N/A,FALSE,"Summaries";"use factors",#N/A,FALSE,"Cost_Alloc";"cost alloc",#N/A,FALSE,"Cost_Alloc"}</definedName>
    <definedName name="subset_2_1" localSheetId="10" hidden="1">{"% burden",#N/A,FALSE,"Summaries";"res value",#N/A,FALSE,"Summaries";"use factors",#N/A,FALSE,"Cost_Alloc";"cost alloc",#N/A,FALSE,"Cost_Alloc"}</definedName>
    <definedName name="subset_2_1" localSheetId="4" hidden="1">{"% burden",#N/A,FALSE,"Summaries";"res value",#N/A,FALSE,"Summaries";"use factors",#N/A,FALSE,"Cost_Alloc";"cost alloc",#N/A,FALSE,"Cost_Alloc"}</definedName>
    <definedName name="subset_2_1" localSheetId="6" hidden="1">{"% burden",#N/A,FALSE,"Summaries";"res value",#N/A,FALSE,"Summaries";"use factors",#N/A,FALSE,"Cost_Alloc";"cost alloc",#N/A,FALSE,"Cost_Alloc"}</definedName>
    <definedName name="subset_2_1" localSheetId="0" hidden="1">{"% burden",#N/A,FALSE,"Summaries";"res value",#N/A,FALSE,"Summaries";"use factors",#N/A,FALSE,"Cost_Alloc";"cost alloc",#N/A,FALSE,"Cost_Alloc"}</definedName>
    <definedName name="subset_2_1" hidden="1">{"% burden",#N/A,FALSE,"Summaries";"res value",#N/A,FALSE,"Summaries";"use factors",#N/A,FALSE,"Cost_Alloc";"cost alloc",#N/A,FALSE,"Cost_Alloc"}</definedName>
    <definedName name="subset_3" localSheetId="12" hidden="1">{"% burden",#N/A,FALSE,"Summaries";"res value",#N/A,FALSE,"Summaries";"use factors",#N/A,FALSE,"Cost_Alloc";"cost alloc",#N/A,FALSE,"Cost_Alloc"}</definedName>
    <definedName name="subset_3" localSheetId="11" hidden="1">{"% burden",#N/A,FALSE,"Summaries";"res value",#N/A,FALSE,"Summaries";"use factors",#N/A,FALSE,"Cost_Alloc";"cost alloc",#N/A,FALSE,"Cost_Alloc"}</definedName>
    <definedName name="subset_3" localSheetId="2" hidden="1">{"% burden",#N/A,FALSE,"Summaries";"res value",#N/A,FALSE,"Summaries";"use factors",#N/A,FALSE,"Cost_Alloc";"cost alloc",#N/A,FALSE,"Cost_Alloc"}</definedName>
    <definedName name="subset_3" localSheetId="10" hidden="1">{"% burden",#N/A,FALSE,"Summaries";"res value",#N/A,FALSE,"Summaries";"use factors",#N/A,FALSE,"Cost_Alloc";"cost alloc",#N/A,FALSE,"Cost_Alloc"}</definedName>
    <definedName name="subset_3" localSheetId="4" hidden="1">{"% burden",#N/A,FALSE,"Summaries";"res value",#N/A,FALSE,"Summaries";"use factors",#N/A,FALSE,"Cost_Alloc";"cost alloc",#N/A,FALSE,"Cost_Alloc"}</definedName>
    <definedName name="subset_3" localSheetId="6" hidden="1">{"% burden",#N/A,FALSE,"Summaries";"res value",#N/A,FALSE,"Summaries";"use factors",#N/A,FALSE,"Cost_Alloc";"cost alloc",#N/A,FALSE,"Cost_Alloc"}</definedName>
    <definedName name="subset_3" localSheetId="0" hidden="1">{"% burden",#N/A,FALSE,"Summaries";"res value",#N/A,FALSE,"Summaries";"use factors",#N/A,FALSE,"Cost_Alloc";"cost alloc",#N/A,FALSE,"Cost_Alloc"}</definedName>
    <definedName name="subset_3" hidden="1">{"% burden",#N/A,FALSE,"Summaries";"res value",#N/A,FALSE,"Summaries";"use factors",#N/A,FALSE,"Cost_Alloc";"cost alloc",#N/A,FALSE,"Cost_Alloc"}</definedName>
    <definedName name="Summary" localSheetId="0">IF(Summary!Values_Entered,Header_Row+Summary!Number_of_Payments,Header_Row)</definedName>
    <definedName name="SUMMARY">#N/A</definedName>
    <definedName name="SUMMARY_BOOK" localSheetId="12" hidden="1">{"page1",#N/A,FALSE,"GIRLBO";"page2",#N/A,FALSE,"GIRLBO";"page3",#N/A,FALSE,"GIRLBO";"page4",#N/A,FALSE,"GIRLBO";"page5",#N/A,FALSE,"GIRLBO"}</definedName>
    <definedName name="SUMMARY_BOOK" localSheetId="11" hidden="1">{"page1",#N/A,FALSE,"GIRLBO";"page2",#N/A,FALSE,"GIRLBO";"page3",#N/A,FALSE,"GIRLBO";"page4",#N/A,FALSE,"GIRLBO";"page5",#N/A,FALSE,"GIRLBO"}</definedName>
    <definedName name="SUMMARY_BOOK" localSheetId="2" hidden="1">{"page1",#N/A,FALSE,"GIRLBO";"page2",#N/A,FALSE,"GIRLBO";"page3",#N/A,FALSE,"GIRLBO";"page4",#N/A,FALSE,"GIRLBO";"page5",#N/A,FALSE,"GIRLBO"}</definedName>
    <definedName name="SUMMARY_BOOK" localSheetId="10" hidden="1">{"page1",#N/A,FALSE,"GIRLBO";"page2",#N/A,FALSE,"GIRLBO";"page3",#N/A,FALSE,"GIRLBO";"page4",#N/A,FALSE,"GIRLBO";"page5",#N/A,FALSE,"GIRLBO"}</definedName>
    <definedName name="SUMMARY_BOOK" localSheetId="4" hidden="1">{"page1",#N/A,FALSE,"GIRLBO";"page2",#N/A,FALSE,"GIRLBO";"page3",#N/A,FALSE,"GIRLBO";"page4",#N/A,FALSE,"GIRLBO";"page5",#N/A,FALSE,"GIRLBO"}</definedName>
    <definedName name="SUMMARY_BOOK" localSheetId="6" hidden="1">{"page1",#N/A,FALSE,"GIRLBO";"page2",#N/A,FALSE,"GIRLBO";"page3",#N/A,FALSE,"GIRLBO";"page4",#N/A,FALSE,"GIRLBO";"page5",#N/A,FALSE,"GIRLBO"}</definedName>
    <definedName name="SUMMARY_BOOK" localSheetId="0" hidden="1">{"page1",#N/A,FALSE,"GIRLBO";"page2",#N/A,FALSE,"GIRLBO";"page3",#N/A,FALSE,"GIRLBO";"page4",#N/A,FALSE,"GIRLBO";"page5",#N/A,FALSE,"GIRLBO"}</definedName>
    <definedName name="SUMMARY_BOOK" hidden="1">{"page1",#N/A,FALSE,"GIRLBO";"page2",#N/A,FALSE,"GIRLBO";"page3",#N/A,FALSE,"GIRLBO";"page4",#N/A,FALSE,"GIRLBO";"page5",#N/A,FALSE,"GIRLBO"}</definedName>
    <definedName name="Summary_of_Capitalization_Rates">#N/A</definedName>
    <definedName name="SupplyDemandChart">"="</definedName>
    <definedName name="Swvu.CAM._.RECOVERIES." localSheetId="2" hidden="1">#REF!</definedName>
    <definedName name="Swvu.CAM._.RECOVERIES." hidden="1">#REF!</definedName>
    <definedName name="Swvu.CAM._.TABLE." localSheetId="2" hidden="1">#REF!</definedName>
    <definedName name="Swvu.CAM._.TABLE." hidden="1">#REF!</definedName>
    <definedName name="Swvu.INSURANCE._.RECOVERIES." hidden="1">#REF!</definedName>
    <definedName name="Swvu.MINIMUM._.RENT." hidden="1">#REF!</definedName>
    <definedName name="Swvu.OCCUPANCY._.ANALYSIS." hidden="1">#REF!</definedName>
    <definedName name="Swvu.PERCENTAGE._.RENT." hidden="1">#REF!</definedName>
    <definedName name="Swvu.TAX._.RECOVERIES." hidden="1">#REF!</definedName>
    <definedName name="Swvu.WAT." hidden="1">#REF!</definedName>
    <definedName name="T" localSheetId="12">#REF!</definedName>
    <definedName name="T" localSheetId="11">#REF!</definedName>
    <definedName name="T">#REF!</definedName>
    <definedName name="T_K">#N/A</definedName>
    <definedName name="TakeOutMonth">#REF!</definedName>
    <definedName name="TAXRATE" localSheetId="12">#REF!</definedName>
    <definedName name="TAXRATE" localSheetId="11">#REF!</definedName>
    <definedName name="TAXRATE" localSheetId="2">#REF!</definedName>
    <definedName name="TAXRATE" localSheetId="10">#REF!</definedName>
    <definedName name="TAXRATE" localSheetId="4">#REF!</definedName>
    <definedName name="TAXRATE" localSheetId="6">#REF!</definedName>
    <definedName name="TAXRATE">#REF!</definedName>
    <definedName name="TBILL" localSheetId="12">#REF!</definedName>
    <definedName name="TBILL" localSheetId="11">#REF!</definedName>
    <definedName name="TBILL" localSheetId="2">#REF!</definedName>
    <definedName name="TBILL">#REF!</definedName>
    <definedName name="tbl_ExcelDownload">#REF!</definedName>
    <definedName name="TCAP1">#N/A</definedName>
    <definedName name="TCAP2">#N/A</definedName>
    <definedName name="TCAP3">#N/A</definedName>
    <definedName name="TCO_DATE">#REF!</definedName>
    <definedName name="Tel_1" localSheetId="12">#REF!</definedName>
    <definedName name="Tel_1" localSheetId="11">#REF!</definedName>
    <definedName name="Tel_1" localSheetId="2">#REF!</definedName>
    <definedName name="Tel_1" localSheetId="10">#REF!</definedName>
    <definedName name="Tel_1" localSheetId="4">#REF!</definedName>
    <definedName name="Tel_1" localSheetId="6">#REF!</definedName>
    <definedName name="Tel_1">#REF!</definedName>
    <definedName name="TemplatePrintArea" localSheetId="12">#REF!</definedName>
    <definedName name="TemplatePrintArea" localSheetId="11">#REF!</definedName>
    <definedName name="TemplatePrintArea" localSheetId="2">#REF!</definedName>
    <definedName name="TemplatePrintArea">#REF!</definedName>
    <definedName name="Ten_Yr_UST" localSheetId="12">#REF!</definedName>
    <definedName name="Ten_Yr_UST" localSheetId="11">#REF!</definedName>
    <definedName name="Ten_Yr_UST" localSheetId="2">#REF!</definedName>
    <definedName name="Ten_Yr_UST" localSheetId="10">#REF!</definedName>
    <definedName name="Ten_Yr_UST" localSheetId="4">#REF!</definedName>
    <definedName name="Ten_Yr_UST" localSheetId="6">#REF!</definedName>
    <definedName name="Ten_Yr_UST">#REF!</definedName>
    <definedName name="Term_in_years">#REF!</definedName>
    <definedName name="TerminalCapRates">#N/A</definedName>
    <definedName name="TERTIARY">#REF!</definedName>
    <definedName name="test" localSheetId="12" hidden="1">{"Current Draw",#N/A,FALSE,"Sheet1"}</definedName>
    <definedName name="test" localSheetId="11" hidden="1">{"Current Draw",#N/A,FALSE,"Sheet1"}</definedName>
    <definedName name="test" localSheetId="2" hidden="1">{"Current Draw",#N/A,FALSE,"Sheet1"}</definedName>
    <definedName name="test" localSheetId="10" hidden="1">{"Current Draw",#N/A,FALSE,"Sheet1"}</definedName>
    <definedName name="test" localSheetId="4" hidden="1">{"Current Draw",#N/A,FALSE,"Sheet1"}</definedName>
    <definedName name="test" localSheetId="6" hidden="1">{"Current Draw",#N/A,FALSE,"Sheet1"}</definedName>
    <definedName name="test" localSheetId="0">#REF!</definedName>
    <definedName name="test" hidden="1">{"Current Draw",#N/A,FALSE,"Sheet1"}</definedName>
    <definedName name="TILC" localSheetId="12">COLUMN()-COL1STYR</definedName>
    <definedName name="TILC" localSheetId="11">COLUMN()-COL1STYR</definedName>
    <definedName name="TILC" localSheetId="2">COLUMN()-COL1STYR</definedName>
    <definedName name="TILC" localSheetId="10">COLUMN()-[0]!COL1STYR</definedName>
    <definedName name="TILC" localSheetId="4">COLUMN()-COL1STYR</definedName>
    <definedName name="TILC" localSheetId="6">COLUMN()-COL1STYR</definedName>
    <definedName name="TILC" localSheetId="0">COLUMN()-COL1STYR</definedName>
    <definedName name="TILC">COLUMN()-COL1STYR</definedName>
    <definedName name="time_printed">#REF!</definedName>
    <definedName name="time_revised">#REF!</definedName>
    <definedName name="TitleFormat" localSheetId="2">#REF!,#REF!,#REF!,#REF!,#REF!,#REF!,#REF!,#REF!,#REF!,#REF!,#REF!</definedName>
    <definedName name="TitleFormat" localSheetId="10">#REF!,#REF!,#REF!,#REF!,#REF!,#REF!,#REF!,#REF!,#REF!,#REF!,#REF!</definedName>
    <definedName name="TitleFormat" localSheetId="4">#REF!,#REF!,#REF!,#REF!,#REF!,#REF!,#REF!,#REF!,#REF!,#REF!,#REF!</definedName>
    <definedName name="TitleFormat">#REF!,#REF!,#REF!,#REF!,#REF!,#REF!,#REF!,#REF!,#REF!,#REF!,#REF!</definedName>
    <definedName name="Titles">#REF!</definedName>
    <definedName name="TK">#N/A</definedName>
    <definedName name="Total_Cost" localSheetId="2">#REF!</definedName>
    <definedName name="Total_Cost" localSheetId="0">#REF!</definedName>
    <definedName name="Total_Cost">#REF!</definedName>
    <definedName name="TOTAL_EQUITY">#REF!</definedName>
    <definedName name="Total_Interest" localSheetId="2">#REF!</definedName>
    <definedName name="Total_Interest" localSheetId="0">#REF!</definedName>
    <definedName name="Total_Interest">#REF!</definedName>
    <definedName name="Total_Pay" localSheetId="0">#REF!</definedName>
    <definedName name="Total_Pay">#REF!</definedName>
    <definedName name="Total_Payment" localSheetId="12">Scheduled_Payment+Extra_Payment</definedName>
    <definedName name="Total_Payment" localSheetId="3">Scheduled_Payment+Extra_Payment</definedName>
    <definedName name="Total_Payment" localSheetId="11">Scheduled_Payment+Extra_Payment</definedName>
    <definedName name="Total_Payment" localSheetId="2">Scheduled_Payment+Extra_Payment</definedName>
    <definedName name="Total_Payment" localSheetId="10">Scheduled_Payment+Extra_Payment</definedName>
    <definedName name="Total_Payment" localSheetId="9">Scheduled_Payment+Extra_Payment</definedName>
    <definedName name="Total_Payment" localSheetId="4">Scheduled_Payment+Extra_Payment</definedName>
    <definedName name="Total_Payment" localSheetId="6">Scheduled_Payment+Extra_Payment</definedName>
    <definedName name="Total_Payment" localSheetId="1">Scheduled_Payment+Extra_Payment</definedName>
    <definedName name="Total_Payment" localSheetId="0">Scheduled_Payment+Extra_Payment</definedName>
    <definedName name="Total_Payment">Scheduled_Payment+Extra_Payment</definedName>
    <definedName name="TOTAL_SF">#REF!</definedName>
    <definedName name="TotalCost" localSheetId="12">#REF!</definedName>
    <definedName name="TotalCost" localSheetId="11">#REF!</definedName>
    <definedName name="TotalCost" localSheetId="2">#REF!</definedName>
    <definedName name="TotalCost" localSheetId="10">#REF!</definedName>
    <definedName name="TotalCost" localSheetId="4">#REF!</definedName>
    <definedName name="TotalCost" localSheetId="6">#REF!</definedName>
    <definedName name="TotalCost">#REF!</definedName>
    <definedName name="totalunits">#REF!</definedName>
    <definedName name="trade">#REF!</definedName>
    <definedName name="trade1">#REF!</definedName>
    <definedName name="TSF">#REF!</definedName>
    <definedName name="TTLRR">#N/A</definedName>
    <definedName name="TUnits">#REF!</definedName>
    <definedName name="two" localSheetId="2">#REF!</definedName>
    <definedName name="two" localSheetId="0">#REF!</definedName>
    <definedName name="two">#REF!</definedName>
    <definedName name="Unit_Number">#REF!</definedName>
    <definedName name="UnitNumber">#REF!</definedName>
    <definedName name="Units">#REF!</definedName>
    <definedName name="UNMX">#N/A</definedName>
    <definedName name="UntrendedExpenses">#REF!</definedName>
    <definedName name="UPDATELOGICTYPE1" localSheetId="12">#REF!</definedName>
    <definedName name="UPDATELOGICTYPE1" localSheetId="11">#REF!</definedName>
    <definedName name="UPDATELOGICTYPE1" localSheetId="2">#REF!</definedName>
    <definedName name="UPDATELOGICTYPE1" localSheetId="10">#REF!</definedName>
    <definedName name="UPDATELOGICTYPE1" localSheetId="4">#REF!</definedName>
    <definedName name="UPDATELOGICTYPE1" localSheetId="6">#REF!</definedName>
    <definedName name="UPDATELOGICTYPE1">#REF!</definedName>
    <definedName name="UPDATELOGICTYPE2" localSheetId="12">#REF!</definedName>
    <definedName name="UPDATELOGICTYPE2" localSheetId="11">#REF!</definedName>
    <definedName name="UPDATELOGICTYPE2" localSheetId="2">#REF!</definedName>
    <definedName name="UPDATELOGICTYPE2">#REF!</definedName>
    <definedName name="Use">"Drop Down 111"</definedName>
    <definedName name="UTIL_1" localSheetId="12">#REF!</definedName>
    <definedName name="UTIL_1" localSheetId="11">#REF!</definedName>
    <definedName name="UTIL_1" localSheetId="2">#REF!</definedName>
    <definedName name="UTIL_1" localSheetId="10">#REF!</definedName>
    <definedName name="UTIL_1" localSheetId="4">#REF!</definedName>
    <definedName name="UTIL_1" localSheetId="6">#REF!</definedName>
    <definedName name="UTIL_1">#REF!</definedName>
    <definedName name="UTIL_2" localSheetId="12">#REF!</definedName>
    <definedName name="UTIL_2" localSheetId="11">#REF!</definedName>
    <definedName name="UTIL_2" localSheetId="2">#REF!</definedName>
    <definedName name="UTIL_2">#REF!</definedName>
    <definedName name="UTIL_3" localSheetId="12">#REF!</definedName>
    <definedName name="UTIL_3" localSheetId="11">#REF!</definedName>
    <definedName name="UTIL_3">#REF!</definedName>
    <definedName name="UTIL_4" localSheetId="12">#REF!</definedName>
    <definedName name="UTIL_4" localSheetId="11">#REF!</definedName>
    <definedName name="UTIL_4">#REF!</definedName>
    <definedName name="UTILITY" localSheetId="12">#REF!</definedName>
    <definedName name="UTILITY" localSheetId="11">#REF!</definedName>
    <definedName name="UTILITY">#REF!</definedName>
    <definedName name="VACANT" localSheetId="12">#REF!</definedName>
    <definedName name="VACANT" localSheetId="11">#REF!</definedName>
    <definedName name="VACANT" localSheetId="2">#REF!</definedName>
    <definedName name="VACANT" localSheetId="10">#REF!</definedName>
    <definedName name="VACANT" localSheetId="4">#REF!</definedName>
    <definedName name="VACANT" localSheetId="6">#REF!</definedName>
    <definedName name="VACANT">#REF!</definedName>
    <definedName name="VacFactorValidate" localSheetId="12">#REF!</definedName>
    <definedName name="VacFactorValidate" localSheetId="11">#REF!</definedName>
    <definedName name="VacFactorValidate" localSheetId="2">#REF!</definedName>
    <definedName name="VacFactorValidate">#REF!</definedName>
    <definedName name="VACSF">#REF!</definedName>
    <definedName name="Validindustry" localSheetId="2">#REF!</definedName>
    <definedName name="Validindustry" localSheetId="10">#REF!</definedName>
    <definedName name="Validindustry" localSheetId="4">#REF!</definedName>
    <definedName name="Validindustry">#REF!</definedName>
    <definedName name="Validregion" localSheetId="2">#REF!</definedName>
    <definedName name="Validregion">#REF!</definedName>
    <definedName name="Validstatus" localSheetId="2">#REF!</definedName>
    <definedName name="Validstatus">#REF!</definedName>
    <definedName name="Validsubmarket">#REF!</definedName>
    <definedName name="Validtiming">#REF!</definedName>
    <definedName name="VALUATION_SUMMARY">#REF!</definedName>
    <definedName name="ValueDCF">#REF!</definedName>
    <definedName name="Values_Entered" localSheetId="12">IF(Loan_Amount*Interest_Rate*Loan_Years*Loan_Start&gt;0,1,0)</definedName>
    <definedName name="Values_Entered" localSheetId="11">IF(Loan_Amount*Interest_Rate*Loan_Years*Loan_Start&gt;0,1,0)</definedName>
    <definedName name="Values_Entered" localSheetId="2">IF(Loan_Amount*Budget!Interest_Rate*Budget!Loan_Years*Loan_Start&gt;0,1,0)</definedName>
    <definedName name="Values_Entered" localSheetId="10">IF([0]!Loan_Amount*[0]!Interest_Rate*[0]!Loan_Years*[0]!Loan_Start&gt;0,1,0)</definedName>
    <definedName name="Values_Entered" localSheetId="4">IF(Loan_Amount*Interest_Rate*Loan_Years*Loan_Start&gt;0,1,0)</definedName>
    <definedName name="Values_Entered" localSheetId="6">IF(Loan_Amount*Interest_Rate*Loan_Years*Loan_Start&gt;0,1,0)</definedName>
    <definedName name="Values_Entered" localSheetId="0">IF(Summary!Loan_Amount*Summary!Interest_Rate*Summary!Loan_Years*Summary!Loan_Start&gt;0,1,0)</definedName>
    <definedName name="Values_Entered">IF(Loan_Amount*Interest_Rate*Loan_Years*Loan_Start&gt;0,1,0)</definedName>
    <definedName name="Valuesubmarket" localSheetId="11">#REF!</definedName>
    <definedName name="Valuesubmarket" localSheetId="2">#REF!</definedName>
    <definedName name="Valuesubmarket" localSheetId="10">#REF!</definedName>
    <definedName name="Valuesubmarket" localSheetId="4">#REF!</definedName>
    <definedName name="Valuesubmarket" localSheetId="6">#REF!</definedName>
    <definedName name="Valuesubmarket">#REF!</definedName>
    <definedName name="valuevx">42.314159</definedName>
    <definedName name="vc" localSheetId="2" hidden="1">#REF!</definedName>
    <definedName name="vc" localSheetId="10" hidden="1">#REF!</definedName>
    <definedName name="vc" localSheetId="4" hidden="1">#REF!</definedName>
    <definedName name="vc" hidden="1">#REF!</definedName>
    <definedName name="viscous">#N/A</definedName>
    <definedName name="w" localSheetId="11" hidden="1">#REF!</definedName>
    <definedName name="w" localSheetId="2" hidden="1">#REF!</definedName>
    <definedName name="w" localSheetId="10" hidden="1">#REF!</definedName>
    <definedName name="w" localSheetId="4" hidden="1">#REF!</definedName>
    <definedName name="w" localSheetId="6" hidden="1">#REF!</definedName>
    <definedName name="w" hidden="1">#REF!</definedName>
    <definedName name="WHAT" localSheetId="12">Scheduled_Payment+Extra_Payment</definedName>
    <definedName name="WHAT" localSheetId="3">Scheduled_Payment+Extra_Payment</definedName>
    <definedName name="WHAT" localSheetId="11">Scheduled_Payment+Extra_Payment</definedName>
    <definedName name="WHAT" localSheetId="2">Scheduled_Payment+Extra_Payment</definedName>
    <definedName name="WHAT" localSheetId="10">Scheduled_Payment+Extra_Payment</definedName>
    <definedName name="WHAT" localSheetId="9">Scheduled_Payment+Extra_Payment</definedName>
    <definedName name="WHAT" localSheetId="4">Scheduled_Payment+Extra_Payment</definedName>
    <definedName name="WHAT" localSheetId="6">Scheduled_Payment+Extra_Payment</definedName>
    <definedName name="WHAT" localSheetId="1">Scheduled_Payment+Extra_Payment</definedName>
    <definedName name="WHAT" localSheetId="0">Scheduled_Payment+Extra_Payment</definedName>
    <definedName name="WHAT">Scheduled_Payment+Extra_Payment</definedName>
    <definedName name="whitehall">#REF!</definedName>
    <definedName name="why">#N/A</definedName>
    <definedName name="wr" localSheetId="12" hidden="1">{"Output-3Column",#N/A,FALSE,"Output"}</definedName>
    <definedName name="wr" localSheetId="11" hidden="1">{"Output-3Column",#N/A,FALSE,"Output"}</definedName>
    <definedName name="wr" localSheetId="2" hidden="1">{"Output-3Column",#N/A,FALSE,"Output"}</definedName>
    <definedName name="wr" localSheetId="10" hidden="1">{"Output-3Column",#N/A,FALSE,"Output"}</definedName>
    <definedName name="wr" localSheetId="4" hidden="1">{"Output-3Column",#N/A,FALSE,"Output"}</definedName>
    <definedName name="wr" localSheetId="6" hidden="1">{"Output-3Column",#N/A,FALSE,"Output"}</definedName>
    <definedName name="wr" localSheetId="0" hidden="1">{"Output-3Column",#N/A,FALSE,"Output"}</definedName>
    <definedName name="wr" hidden="1">{"Output-3Column",#N/A,FALSE,"Output"}</definedName>
    <definedName name="wrn" localSheetId="12" hidden="1">{"Inflation-BaseYear",#N/A,FALSE,"Inputs"}</definedName>
    <definedName name="wrn" localSheetId="11" hidden="1">{"Inflation-BaseYear",#N/A,FALSE,"Inputs"}</definedName>
    <definedName name="wrn" localSheetId="2" hidden="1">{"Inflation-BaseYear",#N/A,FALSE,"Inputs"}</definedName>
    <definedName name="wrn" localSheetId="10" hidden="1">{"Inflation-BaseYear",#N/A,FALSE,"Inputs"}</definedName>
    <definedName name="wrn" localSheetId="4" hidden="1">{"Inflation-BaseYear",#N/A,FALSE,"Inputs"}</definedName>
    <definedName name="wrn" localSheetId="6" hidden="1">{"Inflation-BaseYear",#N/A,FALSE,"Inputs"}</definedName>
    <definedName name="wrn" localSheetId="0" hidden="1">{"Inflation-BaseYear",#N/A,FALSE,"Inputs"}</definedName>
    <definedName name="wrn" hidden="1">{"Inflation-BaseYear",#N/A,FALSE,"Inputs"}</definedName>
    <definedName name="wrn.3._.Year._.Summary." localSheetId="12" hidden="1">{#N/A,#N/A,FALSE,"3-Year Summary"}</definedName>
    <definedName name="wrn.3._.Year._.Summary." localSheetId="11" hidden="1">{#N/A,#N/A,FALSE,"3-Year Summary"}</definedName>
    <definedName name="wrn.3._.Year._.Summary." localSheetId="2" hidden="1">{#N/A,#N/A,FALSE,"3-Year Summary"}</definedName>
    <definedName name="wrn.3._.Year._.Summary." localSheetId="10" hidden="1">{#N/A,#N/A,FALSE,"3-Year Summary"}</definedName>
    <definedName name="wrn.3._.Year._.Summary." localSheetId="4" hidden="1">{#N/A,#N/A,FALSE,"3-Year Summary"}</definedName>
    <definedName name="wrn.3._.Year._.Summary." localSheetId="6" hidden="1">{#N/A,#N/A,FALSE,"3-Year Summary"}</definedName>
    <definedName name="wrn.3._.Year._.Summary." localSheetId="0" hidden="1">{#N/A,#N/A,FALSE,"3-Year Summary"}</definedName>
    <definedName name="wrn.3._.Year._.Summary." hidden="1">{#N/A,#N/A,FALSE,"3-Year Summary"}</definedName>
    <definedName name="wrn.5c." localSheetId="12" hidden="1">{#N/A,#N/A,FALSE,"Summary";#N/A,#N/A,FALSE,"General Data 5C";#N/A,#N/A,FALSE,"Leasing Assumptions 5C";#N/A,#N/A,FALSE,"5C Combined Proforma";#N/A,#N/A,FALSE,"5C Hard Costs";#N/A,#N/A,FALSE,"5C Project Valuation";#N/A,#N/A,FALSE,"5C Distributions";#N/A,#N/A,FALSE,"5C GAAP";#N/A,#N/A,FALSE,"5C Investor Pricing";#N/A,#N/A,FALSE,"5C Lease Up";#N/A,#N/A,FALSE,"5C Sources Uses";#N/A,#N/A,FALSE,"5C Breakeven";#N/A,#N/A,FALSE,"5C IRR Analysis";#N/A,#N/A,FALSE,"5C Loan Analysis"}</definedName>
    <definedName name="wrn.5c." localSheetId="11" hidden="1">{#N/A,#N/A,FALSE,"Summary";#N/A,#N/A,FALSE,"General Data 5C";#N/A,#N/A,FALSE,"Leasing Assumptions 5C";#N/A,#N/A,FALSE,"5C Combined Proforma";#N/A,#N/A,FALSE,"5C Hard Costs";#N/A,#N/A,FALSE,"5C Project Valuation";#N/A,#N/A,FALSE,"5C Distributions";#N/A,#N/A,FALSE,"5C GAAP";#N/A,#N/A,FALSE,"5C Investor Pricing";#N/A,#N/A,FALSE,"5C Lease Up";#N/A,#N/A,FALSE,"5C Sources Uses";#N/A,#N/A,FALSE,"5C Breakeven";#N/A,#N/A,FALSE,"5C IRR Analysis";#N/A,#N/A,FALSE,"5C Loan Analysis"}</definedName>
    <definedName name="wrn.5c." localSheetId="2" hidden="1">{#N/A,#N/A,FALSE,"Summary";#N/A,#N/A,FALSE,"General Data 5C";#N/A,#N/A,FALSE,"Leasing Assumptions 5C";#N/A,#N/A,FALSE,"5C Combined Proforma";#N/A,#N/A,FALSE,"5C Hard Costs";#N/A,#N/A,FALSE,"5C Project Valuation";#N/A,#N/A,FALSE,"5C Distributions";#N/A,#N/A,FALSE,"5C GAAP";#N/A,#N/A,FALSE,"5C Investor Pricing";#N/A,#N/A,FALSE,"5C Lease Up";#N/A,#N/A,FALSE,"5C Sources Uses";#N/A,#N/A,FALSE,"5C Breakeven";#N/A,#N/A,FALSE,"5C IRR Analysis";#N/A,#N/A,FALSE,"5C Loan Analysis"}</definedName>
    <definedName name="wrn.5c." localSheetId="10" hidden="1">{#N/A,#N/A,FALSE,"Summary";#N/A,#N/A,FALSE,"General Data 5C";#N/A,#N/A,FALSE,"Leasing Assumptions 5C";#N/A,#N/A,FALSE,"5C Combined Proforma";#N/A,#N/A,FALSE,"5C Hard Costs";#N/A,#N/A,FALSE,"5C Project Valuation";#N/A,#N/A,FALSE,"5C Distributions";#N/A,#N/A,FALSE,"5C GAAP";#N/A,#N/A,FALSE,"5C Investor Pricing";#N/A,#N/A,FALSE,"5C Lease Up";#N/A,#N/A,FALSE,"5C Sources Uses";#N/A,#N/A,FALSE,"5C Breakeven";#N/A,#N/A,FALSE,"5C IRR Analysis";#N/A,#N/A,FALSE,"5C Loan Analysis"}</definedName>
    <definedName name="wrn.5c." localSheetId="4" hidden="1">{#N/A,#N/A,FALSE,"Summary";#N/A,#N/A,FALSE,"General Data 5C";#N/A,#N/A,FALSE,"Leasing Assumptions 5C";#N/A,#N/A,FALSE,"5C Combined Proforma";#N/A,#N/A,FALSE,"5C Hard Costs";#N/A,#N/A,FALSE,"5C Project Valuation";#N/A,#N/A,FALSE,"5C Distributions";#N/A,#N/A,FALSE,"5C GAAP";#N/A,#N/A,FALSE,"5C Investor Pricing";#N/A,#N/A,FALSE,"5C Lease Up";#N/A,#N/A,FALSE,"5C Sources Uses";#N/A,#N/A,FALSE,"5C Breakeven";#N/A,#N/A,FALSE,"5C IRR Analysis";#N/A,#N/A,FALSE,"5C Loan Analysis"}</definedName>
    <definedName name="wrn.5c." localSheetId="6" hidden="1">{#N/A,#N/A,FALSE,"Summary";#N/A,#N/A,FALSE,"General Data 5C";#N/A,#N/A,FALSE,"Leasing Assumptions 5C";#N/A,#N/A,FALSE,"5C Combined Proforma";#N/A,#N/A,FALSE,"5C Hard Costs";#N/A,#N/A,FALSE,"5C Project Valuation";#N/A,#N/A,FALSE,"5C Distributions";#N/A,#N/A,FALSE,"5C GAAP";#N/A,#N/A,FALSE,"5C Investor Pricing";#N/A,#N/A,FALSE,"5C Lease Up";#N/A,#N/A,FALSE,"5C Sources Uses";#N/A,#N/A,FALSE,"5C Breakeven";#N/A,#N/A,FALSE,"5C IRR Analysis";#N/A,#N/A,FALSE,"5C Loan Analysis"}</definedName>
    <definedName name="wrn.5c." localSheetId="0" hidden="1">{#N/A,#N/A,FALSE,"Summary";#N/A,#N/A,FALSE,"General Data 5C";#N/A,#N/A,FALSE,"Leasing Assumptions 5C";#N/A,#N/A,FALSE,"5C Combined Proforma";#N/A,#N/A,FALSE,"5C Hard Costs";#N/A,#N/A,FALSE,"5C Project Valuation";#N/A,#N/A,FALSE,"5C Distributions";#N/A,#N/A,FALSE,"5C GAAP";#N/A,#N/A,FALSE,"5C Investor Pricing";#N/A,#N/A,FALSE,"5C Lease Up";#N/A,#N/A,FALSE,"5C Sources Uses";#N/A,#N/A,FALSE,"5C Breakeven";#N/A,#N/A,FALSE,"5C IRR Analysis";#N/A,#N/A,FALSE,"5C Loan Analysis"}</definedName>
    <definedName name="wrn.5c." hidden="1">{#N/A,#N/A,FALSE,"Summary";#N/A,#N/A,FALSE,"General Data 5C";#N/A,#N/A,FALSE,"Leasing Assumptions 5C";#N/A,#N/A,FALSE,"5C Combined Proforma";#N/A,#N/A,FALSE,"5C Hard Costs";#N/A,#N/A,FALSE,"5C Project Valuation";#N/A,#N/A,FALSE,"5C Distributions";#N/A,#N/A,FALSE,"5C GAAP";#N/A,#N/A,FALSE,"5C Investor Pricing";#N/A,#N/A,FALSE,"5C Lease Up";#N/A,#N/A,FALSE,"5C Sources Uses";#N/A,#N/A,FALSE,"5C Breakeven";#N/A,#N/A,FALSE,"5C IRR Analysis";#N/A,#N/A,FALSE,"5C Loan Analysis"}</definedName>
    <definedName name="wrn.92264." localSheetId="12" hidden="1">{"Page 1",#N/A,FALSE,"92264 Page 1";"Page 2",#N/A,FALSE,"92264 Page 2";"Page 3",#N/A,FALSE,"92264 Page 3";"Page 4",#N/A,FALSE,"92264 Page 4";"Page 5",#N/A,FALSE,"92264 Page 5";"Page 6",#N/A,FALSE,"92264 Page 6";"Page 7",#N/A,FALSE,"92264 Page 7";"Page 8",#N/A,FALSE,"92264 Page 8"}</definedName>
    <definedName name="wrn.92264." localSheetId="11" hidden="1">{"Page 1",#N/A,FALSE,"92264 Page 1";"Page 2",#N/A,FALSE,"92264 Page 2";"Page 3",#N/A,FALSE,"92264 Page 3";"Page 4",#N/A,FALSE,"92264 Page 4";"Page 5",#N/A,FALSE,"92264 Page 5";"Page 6",#N/A,FALSE,"92264 Page 6";"Page 7",#N/A,FALSE,"92264 Page 7";"Page 8",#N/A,FALSE,"92264 Page 8"}</definedName>
    <definedName name="wrn.92264." localSheetId="2" hidden="1">{"Page 1",#N/A,FALSE,"92264 Page 1";"Page 2",#N/A,FALSE,"92264 Page 2";"Page 3",#N/A,FALSE,"92264 Page 3";"Page 4",#N/A,FALSE,"92264 Page 4";"Page 5",#N/A,FALSE,"92264 Page 5";"Page 6",#N/A,FALSE,"92264 Page 6";"Page 7",#N/A,FALSE,"92264 Page 7";"Page 8",#N/A,FALSE,"92264 Page 8"}</definedName>
    <definedName name="wrn.92264." localSheetId="10" hidden="1">{"Page 1",#N/A,FALSE,"92264 Page 1";"Page 2",#N/A,FALSE,"92264 Page 2";"Page 3",#N/A,FALSE,"92264 Page 3";"Page 4",#N/A,FALSE,"92264 Page 4";"Page 5",#N/A,FALSE,"92264 Page 5";"Page 6",#N/A,FALSE,"92264 Page 6";"Page 7",#N/A,FALSE,"92264 Page 7";"Page 8",#N/A,FALSE,"92264 Page 8"}</definedName>
    <definedName name="wrn.92264." localSheetId="4" hidden="1">{"Page 1",#N/A,FALSE,"92264 Page 1";"Page 2",#N/A,FALSE,"92264 Page 2";"Page 3",#N/A,FALSE,"92264 Page 3";"Page 4",#N/A,FALSE,"92264 Page 4";"Page 5",#N/A,FALSE,"92264 Page 5";"Page 6",#N/A,FALSE,"92264 Page 6";"Page 7",#N/A,FALSE,"92264 Page 7";"Page 8",#N/A,FALSE,"92264 Page 8"}</definedName>
    <definedName name="wrn.92264." localSheetId="6" hidden="1">{"Page 1",#N/A,FALSE,"92264 Page 1";"Page 2",#N/A,FALSE,"92264 Page 2";"Page 3",#N/A,FALSE,"92264 Page 3";"Page 4",#N/A,FALSE,"92264 Page 4";"Page 5",#N/A,FALSE,"92264 Page 5";"Page 6",#N/A,FALSE,"92264 Page 6";"Page 7",#N/A,FALSE,"92264 Page 7";"Page 8",#N/A,FALSE,"92264 Page 8"}</definedName>
    <definedName name="wrn.92264." localSheetId="0" hidden="1">{"Page 1",#N/A,FALSE,"92264 Page 1";"Page 2",#N/A,FALSE,"92264 Page 2";"Page 3",#N/A,FALSE,"92264 Page 3";"Page 4",#N/A,FALSE,"92264 Page 4";"Page 5",#N/A,FALSE,"92264 Page 5";"Page 6",#N/A,FALSE,"92264 Page 6";"Page 7",#N/A,FALSE,"92264 Page 7";"Page 8",#N/A,FALSE,"92264 Page 8"}</definedName>
    <definedName name="wrn.92264." hidden="1">{"Page 1",#N/A,FALSE,"92264 Page 1";"Page 2",#N/A,FALSE,"92264 Page 2";"Page 3",#N/A,FALSE,"92264 Page 3";"Page 4",#N/A,FALSE,"92264 Page 4";"Page 5",#N/A,FALSE,"92264 Page 5";"Page 6",#N/A,FALSE,"92264 Page 6";"Page 7",#N/A,FALSE,"92264 Page 7";"Page 8",#N/A,FALSE,"92264 Page 8"}</definedName>
    <definedName name="wrn.A_VALUATION." localSheetId="12" hidden="1">{#N/A,#N/A,FALSE,"A_D";#N/A,#N/A,FALSE,"WACC";#N/A,#N/A,FALSE,"DCF";#N/A,#N/A,FALSE,"A";#N/A,#N/A,FALSE,"LBO";#N/A,#N/A,FALSE,"C";#N/A,#N/A,FALSE,"impd";#N/A,#N/A,FALSE,"comps"}</definedName>
    <definedName name="wrn.A_VALUATION." localSheetId="11" hidden="1">{#N/A,#N/A,FALSE,"A_D";#N/A,#N/A,FALSE,"WACC";#N/A,#N/A,FALSE,"DCF";#N/A,#N/A,FALSE,"A";#N/A,#N/A,FALSE,"LBO";#N/A,#N/A,FALSE,"C";#N/A,#N/A,FALSE,"impd";#N/A,#N/A,FALSE,"comps"}</definedName>
    <definedName name="wrn.A_VALUATION." localSheetId="2" hidden="1">{#N/A,#N/A,FALSE,"A_D";#N/A,#N/A,FALSE,"WACC";#N/A,#N/A,FALSE,"DCF";#N/A,#N/A,FALSE,"A";#N/A,#N/A,FALSE,"LBO";#N/A,#N/A,FALSE,"C";#N/A,#N/A,FALSE,"impd";#N/A,#N/A,FALSE,"comps"}</definedName>
    <definedName name="wrn.A_VALUATION." localSheetId="10" hidden="1">{#N/A,#N/A,FALSE,"A_D";#N/A,#N/A,FALSE,"WACC";#N/A,#N/A,FALSE,"DCF";#N/A,#N/A,FALSE,"A";#N/A,#N/A,FALSE,"LBO";#N/A,#N/A,FALSE,"C";#N/A,#N/A,FALSE,"impd";#N/A,#N/A,FALSE,"comps"}</definedName>
    <definedName name="wrn.A_VALUATION." localSheetId="4" hidden="1">{#N/A,#N/A,FALSE,"A_D";#N/A,#N/A,FALSE,"WACC";#N/A,#N/A,FALSE,"DCF";#N/A,#N/A,FALSE,"A";#N/A,#N/A,FALSE,"LBO";#N/A,#N/A,FALSE,"C";#N/A,#N/A,FALSE,"impd";#N/A,#N/A,FALSE,"comps"}</definedName>
    <definedName name="wrn.A_VALUATION." localSheetId="6" hidden="1">{#N/A,#N/A,FALSE,"A_D";#N/A,#N/A,FALSE,"WACC";#N/A,#N/A,FALSE,"DCF";#N/A,#N/A,FALSE,"A";#N/A,#N/A,FALSE,"LBO";#N/A,#N/A,FALSE,"C";#N/A,#N/A,FALSE,"impd";#N/A,#N/A,FALSE,"comps"}</definedName>
    <definedName name="wrn.A_VALUATION." localSheetId="0" hidden="1">{#N/A,#N/A,FALSE,"A_D";#N/A,#N/A,FALSE,"WACC";#N/A,#N/A,FALSE,"DCF";#N/A,#N/A,FALSE,"A";#N/A,#N/A,FALSE,"LBO";#N/A,#N/A,FALSE,"C";#N/A,#N/A,FALSE,"impd";#N/A,#N/A,FALSE,"comps"}</definedName>
    <definedName name="wrn.A_VALUATION." hidden="1">{#N/A,#N/A,FALSE,"A_D";#N/A,#N/A,FALSE,"WACC";#N/A,#N/A,FALSE,"DCF";#N/A,#N/A,FALSE,"A";#N/A,#N/A,FALSE,"LBO";#N/A,#N/A,FALSE,"C";#N/A,#N/A,FALSE,"impd";#N/A,#N/A,FALSE,"comps"}</definedName>
    <definedName name="wrn.access." localSheetId="12" hidden="1">{"Access",#N/A,FALSE,"Access"}</definedName>
    <definedName name="wrn.access." localSheetId="11" hidden="1">{"Access",#N/A,FALSE,"Access"}</definedName>
    <definedName name="wrn.access." localSheetId="2" hidden="1">{"Access",#N/A,FALSE,"Access"}</definedName>
    <definedName name="wrn.access." localSheetId="10" hidden="1">{"Access",#N/A,FALSE,"Access"}</definedName>
    <definedName name="wrn.access." localSheetId="4" hidden="1">{"Access",#N/A,FALSE,"Access"}</definedName>
    <definedName name="wrn.access." localSheetId="6" hidden="1">{"Access",#N/A,FALSE,"Access"}</definedName>
    <definedName name="wrn.access." localSheetId="0" hidden="1">{"Access",#N/A,FALSE,"Access"}</definedName>
    <definedName name="wrn.access." hidden="1">{"Access",#N/A,FALSE,"Access"}</definedName>
    <definedName name="wrn.Accr_Dil." localSheetId="12" hidden="1">{#N/A,#N/A,FALSE,"Debt Accr";#N/A,#N/A,FALSE,"Stock Accr";#N/A,#N/A,FALSE,"Debt Stock Accr"}</definedName>
    <definedName name="wrn.Accr_Dil." localSheetId="11" hidden="1">{#N/A,#N/A,FALSE,"Debt Accr";#N/A,#N/A,FALSE,"Stock Accr";#N/A,#N/A,FALSE,"Debt Stock Accr"}</definedName>
    <definedName name="wrn.Accr_Dil." localSheetId="2" hidden="1">{#N/A,#N/A,FALSE,"Debt Accr";#N/A,#N/A,FALSE,"Stock Accr";#N/A,#N/A,FALSE,"Debt Stock Accr"}</definedName>
    <definedName name="wrn.Accr_Dil." localSheetId="10" hidden="1">{#N/A,#N/A,FALSE,"Debt Accr";#N/A,#N/A,FALSE,"Stock Accr";#N/A,#N/A,FALSE,"Debt Stock Accr"}</definedName>
    <definedName name="wrn.Accr_Dil." localSheetId="4" hidden="1">{#N/A,#N/A,FALSE,"Debt Accr";#N/A,#N/A,FALSE,"Stock Accr";#N/A,#N/A,FALSE,"Debt Stock Accr"}</definedName>
    <definedName name="wrn.Accr_Dil." localSheetId="6" hidden="1">{#N/A,#N/A,FALSE,"Debt Accr";#N/A,#N/A,FALSE,"Stock Accr";#N/A,#N/A,FALSE,"Debt Stock Accr"}</definedName>
    <definedName name="wrn.Accr_Dil." localSheetId="0" hidden="1">{#N/A,#N/A,FALSE,"Debt Accr";#N/A,#N/A,FALSE,"Stock Accr";#N/A,#N/A,FALSE,"Debt Stock Accr"}</definedName>
    <definedName name="wrn.Accr_Dil." hidden="1">{#N/A,#N/A,FALSE,"Debt Accr";#N/A,#N/A,FALSE,"Stock Accr";#N/A,#N/A,FALSE,"Debt Stock Accr"}</definedName>
    <definedName name="wrn.All." localSheetId="12" hidden="1">{"Summary",#N/A,TRUE,"5YRCAP";"Cap1",#N/A,TRUE,"5YRCAP";"Cap2",#N/A,TRUE,"5YRCAP"}</definedName>
    <definedName name="wrn.All." localSheetId="11" hidden="1">{"Summary",#N/A,TRUE,"5YRCAP";"Cap1",#N/A,TRUE,"5YRCAP";"Cap2",#N/A,TRUE,"5YRCAP"}</definedName>
    <definedName name="wrn.All." localSheetId="2" hidden="1">{"Summary",#N/A,TRUE,"5YRCAP";"Cap1",#N/A,TRUE,"5YRCAP";"Cap2",#N/A,TRUE,"5YRCAP"}</definedName>
    <definedName name="wrn.All." localSheetId="10" hidden="1">{"Summary",#N/A,TRUE,"5YRCAP";"Cap1",#N/A,TRUE,"5YRCAP";"Cap2",#N/A,TRUE,"5YRCAP"}</definedName>
    <definedName name="wrn.All." localSheetId="4" hidden="1">{"Summary",#N/A,TRUE,"5YRCAP";"Cap1",#N/A,TRUE,"5YRCAP";"Cap2",#N/A,TRUE,"5YRCAP"}</definedName>
    <definedName name="wrn.All." localSheetId="6" hidden="1">{"Summary",#N/A,TRUE,"5YRCAP";"Cap1",#N/A,TRUE,"5YRCAP";"Cap2",#N/A,TRUE,"5YRCAP"}</definedName>
    <definedName name="wrn.All." localSheetId="0" hidden="1">{"Summary",#N/A,TRUE,"5YRCAP";"Cap1",#N/A,TRUE,"5YRCAP";"Cap2",#N/A,TRUE,"5YRCAP"}</definedName>
    <definedName name="wrn.All." hidden="1">{"Summary",#N/A,TRUE,"5YRCAP";"Cap1",#N/A,TRUE,"5YRCAP";"Cap2",#N/A,TRUE,"5YRCAP"}</definedName>
    <definedName name="wrn.All._.Budget._.Detail_Forecast." localSheetId="12" hidden="1">{"All Budget Detail-Forecast",#N/A,FALSE,"Forecast"}</definedName>
    <definedName name="wrn.All._.Budget._.Detail_Forecast." localSheetId="11" hidden="1">{"All Budget Detail-Forecast",#N/A,FALSE,"Forecast"}</definedName>
    <definedName name="wrn.All._.Budget._.Detail_Forecast." localSheetId="2" hidden="1">{"All Budget Detail-Forecast",#N/A,FALSE,"Forecast"}</definedName>
    <definedName name="wrn.All._.Budget._.Detail_Forecast." localSheetId="10" hidden="1">{"All Budget Detail-Forecast",#N/A,FALSE,"Forecast"}</definedName>
    <definedName name="wrn.All._.Budget._.Detail_Forecast." localSheetId="4" hidden="1">{"All Budget Detail-Forecast",#N/A,FALSE,"Forecast"}</definedName>
    <definedName name="wrn.All._.Budget._.Detail_Forecast." localSheetId="6" hidden="1">{"All Budget Detail-Forecast",#N/A,FALSE,"Forecast"}</definedName>
    <definedName name="wrn.All._.Budget._.Detail_Forecast." localSheetId="0" hidden="1">{"All Budget Detail-Forecast",#N/A,FALSE,"Forecast"}</definedName>
    <definedName name="wrn.All._.Budget._.Detail_Forecast." hidden="1">{"All Budget Detail-Forecast",#N/A,FALSE,"Forecast"}</definedName>
    <definedName name="wrn.All._.Budget._.Detail_Reit." localSheetId="12" hidden="1">{"All Budget Detail-Reit",#N/A,FALSE,"Forecast"}</definedName>
    <definedName name="wrn.All._.Budget._.Detail_Reit." localSheetId="11" hidden="1">{"All Budget Detail-Reit",#N/A,FALSE,"Forecast"}</definedName>
    <definedName name="wrn.All._.Budget._.Detail_Reit." localSheetId="2" hidden="1">{"All Budget Detail-Reit",#N/A,FALSE,"Forecast"}</definedName>
    <definedName name="wrn.All._.Budget._.Detail_Reit." localSheetId="10" hidden="1">{"All Budget Detail-Reit",#N/A,FALSE,"Forecast"}</definedName>
    <definedName name="wrn.All._.Budget._.Detail_Reit." localSheetId="4" hidden="1">{"All Budget Detail-Reit",#N/A,FALSE,"Forecast"}</definedName>
    <definedName name="wrn.All._.Budget._.Detail_Reit." localSheetId="6" hidden="1">{"All Budget Detail-Reit",#N/A,FALSE,"Forecast"}</definedName>
    <definedName name="wrn.All._.Budget._.Detail_Reit." localSheetId="0" hidden="1">{"All Budget Detail-Reit",#N/A,FALSE,"Forecast"}</definedName>
    <definedName name="wrn.All._.Budget._.Detail_Reit." hidden="1">{"All Budget Detail-Reit",#N/A,FALSE,"Forecast"}</definedName>
    <definedName name="wrn.all._.gulp._.sheets." localSheetId="12"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localSheetId="1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localSheetId="2"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localSheetId="10"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localSheetId="4"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localSheetId="6"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localSheetId="0"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Non._.Recov._.Op._.Exp_Forecast." localSheetId="12" hidden="1">{"All Non-Recov. Op. Exp-Forecast",#N/A,FALSE,"Forecast"}</definedName>
    <definedName name="wrn.All._.Non._.Recov._.Op._.Exp_Forecast." localSheetId="11" hidden="1">{"All Non-Recov. Op. Exp-Forecast",#N/A,FALSE,"Forecast"}</definedName>
    <definedName name="wrn.All._.Non._.Recov._.Op._.Exp_Forecast." localSheetId="2" hidden="1">{"All Non-Recov. Op. Exp-Forecast",#N/A,FALSE,"Forecast"}</definedName>
    <definedName name="wrn.All._.Non._.Recov._.Op._.Exp_Forecast." localSheetId="10" hidden="1">{"All Non-Recov. Op. Exp-Forecast",#N/A,FALSE,"Forecast"}</definedName>
    <definedName name="wrn.All._.Non._.Recov._.Op._.Exp_Forecast." localSheetId="4" hidden="1">{"All Non-Recov. Op. Exp-Forecast",#N/A,FALSE,"Forecast"}</definedName>
    <definedName name="wrn.All._.Non._.Recov._.Op._.Exp_Forecast." localSheetId="6" hidden="1">{"All Non-Recov. Op. Exp-Forecast",#N/A,FALSE,"Forecast"}</definedName>
    <definedName name="wrn.All._.Non._.Recov._.Op._.Exp_Forecast." localSheetId="0" hidden="1">{"All Non-Recov. Op. Exp-Forecast",#N/A,FALSE,"Forecast"}</definedName>
    <definedName name="wrn.All._.Non._.Recov._.Op._.Exp_Forecast." hidden="1">{"All Non-Recov. Op. Exp-Forecast",#N/A,FALSE,"Forecast"}</definedName>
    <definedName name="wrn.All._.Non._.Recov._.Op._.Exp_Reit." localSheetId="12" hidden="1">{"All Non-Recov. Op. Exp-Reit",#N/A,FALSE,"Forecast"}</definedName>
    <definedName name="wrn.All._.Non._.Recov._.Op._.Exp_Reit." localSheetId="11" hidden="1">{"All Non-Recov. Op. Exp-Reit",#N/A,FALSE,"Forecast"}</definedName>
    <definedName name="wrn.All._.Non._.Recov._.Op._.Exp_Reit." localSheetId="2" hidden="1">{"All Non-Recov. Op. Exp-Reit",#N/A,FALSE,"Forecast"}</definedName>
    <definedName name="wrn.All._.Non._.Recov._.Op._.Exp_Reit." localSheetId="10" hidden="1">{"All Non-Recov. Op. Exp-Reit",#N/A,FALSE,"Forecast"}</definedName>
    <definedName name="wrn.All._.Non._.Recov._.Op._.Exp_Reit." localSheetId="4" hidden="1">{"All Non-Recov. Op. Exp-Reit",#N/A,FALSE,"Forecast"}</definedName>
    <definedName name="wrn.All._.Non._.Recov._.Op._.Exp_Reit." localSheetId="6" hidden="1">{"All Non-Recov. Op. Exp-Reit",#N/A,FALSE,"Forecast"}</definedName>
    <definedName name="wrn.All._.Non._.Recov._.Op._.Exp_Reit." localSheetId="0" hidden="1">{"All Non-Recov. Op. Exp-Reit",#N/A,FALSE,"Forecast"}</definedName>
    <definedName name="wrn.All._.Non._.Recov._.Op._.Exp_Reit." hidden="1">{"All Non-Recov. Op. Exp-Reit",#N/A,FALSE,"Forecast"}</definedName>
    <definedName name="wrn.ALL._.PAGES." localSheetId="12" hidden="1">{#N/A,#N/A,FALSE,"puboff";#N/A,#N/A,FALSE,"financials";#N/A,#N/A,FALSE,"valuation";#N/A,#N/A,FALSE,"split"}</definedName>
    <definedName name="wrn.ALL._.PAGES." localSheetId="11" hidden="1">{#N/A,#N/A,FALSE,"puboff";#N/A,#N/A,FALSE,"financials";#N/A,#N/A,FALSE,"valuation";#N/A,#N/A,FALSE,"split"}</definedName>
    <definedName name="wrn.ALL._.PAGES." localSheetId="2" hidden="1">{#N/A,#N/A,FALSE,"puboff";#N/A,#N/A,FALSE,"financials";#N/A,#N/A,FALSE,"valuation";#N/A,#N/A,FALSE,"split"}</definedName>
    <definedName name="wrn.ALL._.PAGES." localSheetId="10" hidden="1">{#N/A,#N/A,FALSE,"puboff";#N/A,#N/A,FALSE,"financials";#N/A,#N/A,FALSE,"valuation";#N/A,#N/A,FALSE,"split"}</definedName>
    <definedName name="wrn.ALL._.PAGES." localSheetId="4" hidden="1">{#N/A,#N/A,FALSE,"puboff";#N/A,#N/A,FALSE,"financials";#N/A,#N/A,FALSE,"valuation";#N/A,#N/A,FALSE,"split"}</definedName>
    <definedName name="wrn.ALL._.PAGES." localSheetId="6" hidden="1">{#N/A,#N/A,FALSE,"puboff";#N/A,#N/A,FALSE,"financials";#N/A,#N/A,FALSE,"valuation";#N/A,#N/A,FALSE,"split"}</definedName>
    <definedName name="wrn.ALL._.PAGES." localSheetId="0" hidden="1">{#N/A,#N/A,FALSE,"puboff";#N/A,#N/A,FALSE,"financials";#N/A,#N/A,FALSE,"valuation";#N/A,#N/A,FALSE,"split"}</definedName>
    <definedName name="wrn.ALL._.PAGES." hidden="1">{#N/A,#N/A,FALSE,"puboff";#N/A,#N/A,FALSE,"financials";#N/A,#N/A,FALSE,"valuation";#N/A,#N/A,FALSE,"split"}</definedName>
    <definedName name="wrn.All._.Rental._.Income_Forecast." localSheetId="12" hidden="1">{"All Rental Income-Reforecast",#N/A,FALSE,"Forecast"}</definedName>
    <definedName name="wrn.All._.Rental._.Income_Forecast." localSheetId="11" hidden="1">{"All Rental Income-Reforecast",#N/A,FALSE,"Forecast"}</definedName>
    <definedName name="wrn.All._.Rental._.Income_Forecast." localSheetId="2" hidden="1">{"All Rental Income-Reforecast",#N/A,FALSE,"Forecast"}</definedName>
    <definedName name="wrn.All._.Rental._.Income_Forecast." localSheetId="10" hidden="1">{"All Rental Income-Reforecast",#N/A,FALSE,"Forecast"}</definedName>
    <definedName name="wrn.All._.Rental._.Income_Forecast." localSheetId="4" hidden="1">{"All Rental Income-Reforecast",#N/A,FALSE,"Forecast"}</definedName>
    <definedName name="wrn.All._.Rental._.Income_Forecast." localSheetId="6" hidden="1">{"All Rental Income-Reforecast",#N/A,FALSE,"Forecast"}</definedName>
    <definedName name="wrn.All._.Rental._.Income_Forecast." localSheetId="0" hidden="1">{"All Rental Income-Reforecast",#N/A,FALSE,"Forecast"}</definedName>
    <definedName name="wrn.All._.Rental._.Income_Forecast." hidden="1">{"All Rental Income-Reforecast",#N/A,FALSE,"Forecast"}</definedName>
    <definedName name="wrn.All._.Rental._.Income_Reit." localSheetId="12" hidden="1">{"All Rental Income-Reit",#N/A,FALSE,"Forecast"}</definedName>
    <definedName name="wrn.All._.Rental._.Income_Reit." localSheetId="11" hidden="1">{"All Rental Income-Reit",#N/A,FALSE,"Forecast"}</definedName>
    <definedName name="wrn.All._.Rental._.Income_Reit." localSheetId="2" hidden="1">{"All Rental Income-Reit",#N/A,FALSE,"Forecast"}</definedName>
    <definedName name="wrn.All._.Rental._.Income_Reit." localSheetId="10" hidden="1">{"All Rental Income-Reit",#N/A,FALSE,"Forecast"}</definedName>
    <definedName name="wrn.All._.Rental._.Income_Reit." localSheetId="4" hidden="1">{"All Rental Income-Reit",#N/A,FALSE,"Forecast"}</definedName>
    <definedName name="wrn.All._.Rental._.Income_Reit." localSheetId="6" hidden="1">{"All Rental Income-Reit",#N/A,FALSE,"Forecast"}</definedName>
    <definedName name="wrn.All._.Rental._.Income_Reit." localSheetId="0" hidden="1">{"All Rental Income-Reit",#N/A,FALSE,"Forecast"}</definedName>
    <definedName name="wrn.All._.Rental._.Income_Reit." hidden="1">{"All Rental Income-Reit",#N/A,FALSE,"Forecast"}</definedName>
    <definedName name="wrn.All._.Reports." localSheetId="12" hidden="1">{"Estimated Proforma",#N/A,TRUE,"Prelim. Proforma";"Sales and Marketing Budget",#N/A,TRUE,"S&amp;M Budget";"Summary Cash Flow Grid",#N/A,TRUE,"Cash Flow Grid";"Detail Project Cash Flow",#N/A,TRUE,"Cash Flow Grid";"Financing Calculation",#N/A,TRUE,"Cash Flow Grid";"Cash Flow Graph",#N/A,TRUE,"Cash Flow Graphic";"Final Proforma",#N/A,TRUE,"Final Proforma"}</definedName>
    <definedName name="wrn.All._.Reports." localSheetId="11" hidden="1">{"Estimated Proforma",#N/A,TRUE,"Prelim. Proforma";"Sales and Marketing Budget",#N/A,TRUE,"S&amp;M Budget";"Summary Cash Flow Grid",#N/A,TRUE,"Cash Flow Grid";"Detail Project Cash Flow",#N/A,TRUE,"Cash Flow Grid";"Financing Calculation",#N/A,TRUE,"Cash Flow Grid";"Cash Flow Graph",#N/A,TRUE,"Cash Flow Graphic";"Final Proforma",#N/A,TRUE,"Final Proforma"}</definedName>
    <definedName name="wrn.All._.Reports." localSheetId="2" hidden="1">{"Estimated Proforma",#N/A,TRUE,"Prelim. Proforma";"Sales and Marketing Budget",#N/A,TRUE,"S&amp;M Budget";"Summary Cash Flow Grid",#N/A,TRUE,"Cash Flow Grid";"Detail Project Cash Flow",#N/A,TRUE,"Cash Flow Grid";"Financing Calculation",#N/A,TRUE,"Cash Flow Grid";"Cash Flow Graph",#N/A,TRUE,"Cash Flow Graphic";"Final Proforma",#N/A,TRUE,"Final Proforma"}</definedName>
    <definedName name="wrn.All._.Reports." localSheetId="10" hidden="1">{"Estimated Proforma",#N/A,TRUE,"Prelim. Proforma";"Sales and Marketing Budget",#N/A,TRUE,"S&amp;M Budget";"Summary Cash Flow Grid",#N/A,TRUE,"Cash Flow Grid";"Detail Project Cash Flow",#N/A,TRUE,"Cash Flow Grid";"Financing Calculation",#N/A,TRUE,"Cash Flow Grid";"Cash Flow Graph",#N/A,TRUE,"Cash Flow Graphic";"Final Proforma",#N/A,TRUE,"Final Proforma"}</definedName>
    <definedName name="wrn.All._.Reports." localSheetId="4" hidden="1">{"Estimated Proforma",#N/A,TRUE,"Prelim. Proforma";"Sales and Marketing Budget",#N/A,TRUE,"S&amp;M Budget";"Summary Cash Flow Grid",#N/A,TRUE,"Cash Flow Grid";"Detail Project Cash Flow",#N/A,TRUE,"Cash Flow Grid";"Financing Calculation",#N/A,TRUE,"Cash Flow Grid";"Cash Flow Graph",#N/A,TRUE,"Cash Flow Graphic";"Final Proforma",#N/A,TRUE,"Final Proforma"}</definedName>
    <definedName name="wrn.All._.Reports." localSheetId="6" hidden="1">{"Estimated Proforma",#N/A,TRUE,"Prelim. Proforma";"Sales and Marketing Budget",#N/A,TRUE,"S&amp;M Budget";"Summary Cash Flow Grid",#N/A,TRUE,"Cash Flow Grid";"Detail Project Cash Flow",#N/A,TRUE,"Cash Flow Grid";"Financing Calculation",#N/A,TRUE,"Cash Flow Grid";"Cash Flow Graph",#N/A,TRUE,"Cash Flow Graphic";"Final Proforma",#N/A,TRUE,"Final Proforma"}</definedName>
    <definedName name="wrn.All._.Reports." localSheetId="0" hidden="1">{"Estimated Proforma",#N/A,TRUE,"Prelim. Proforma";"Sales and Marketing Budget",#N/A,TRUE,"S&amp;M Budget";"Summary Cash Flow Grid",#N/A,TRUE,"Cash Flow Grid";"Detail Project Cash Flow",#N/A,TRUE,"Cash Flow Grid";"Financing Calculation",#N/A,TRUE,"Cash Flow Grid";"Cash Flow Graph",#N/A,TRUE,"Cash Flow Graphic";"Final Proforma",#N/A,TRUE,"Final Proforma"}</definedName>
    <definedName name="wrn.All._.Reports." hidden="1">{"Estimated Proforma",#N/A,TRUE,"Prelim. Proforma";"Sales and Marketing Budget",#N/A,TRUE,"S&amp;M Budget";"Summary Cash Flow Grid",#N/A,TRUE,"Cash Flow Grid";"Detail Project Cash Flow",#N/A,TRUE,"Cash Flow Grid";"Financing Calculation",#N/A,TRUE,"Cash Flow Grid";"Cash Flow Graph",#N/A,TRUE,"Cash Flow Graphic";"Final Proforma",#N/A,TRUE,"Final Proforma"}</definedName>
    <definedName name="wrn.All._.Schedules." localSheetId="12" hidden="1">{#N/A,#N/A,FALSE,"CF Consolidated 2";#N/A,#N/A,FALSE,"Retail Assump";#N/A,#N/A,FALSE,"CF Retail";#N/A,#N/A,FALSE,"Garage Assumpt 1";#N/A,#N/A,FALSE,"Garage Op Proj";#N/A,#N/A,FALSE,"Hist I&amp;E";#N/A,#N/A,FALSE,"Rent Roll";#N/A,#N/A,FALSE,"RE Taxes";#N/A,#N/A,FALSE,"CAM - BH";#N/A,#N/A,FALSE,"Comm.Condo CAM"}</definedName>
    <definedName name="wrn.All._.Schedules." localSheetId="11" hidden="1">{#N/A,#N/A,FALSE,"CF Consolidated 2";#N/A,#N/A,FALSE,"Retail Assump";#N/A,#N/A,FALSE,"CF Retail";#N/A,#N/A,FALSE,"Garage Assumpt 1";#N/A,#N/A,FALSE,"Garage Op Proj";#N/A,#N/A,FALSE,"Hist I&amp;E";#N/A,#N/A,FALSE,"Rent Roll";#N/A,#N/A,FALSE,"RE Taxes";#N/A,#N/A,FALSE,"CAM - BH";#N/A,#N/A,FALSE,"Comm.Condo CAM"}</definedName>
    <definedName name="wrn.All._.Schedules." localSheetId="2" hidden="1">{#N/A,#N/A,FALSE,"CF Consolidated 2";#N/A,#N/A,FALSE,"Retail Assump";#N/A,#N/A,FALSE,"CF Retail";#N/A,#N/A,FALSE,"Garage Assumpt 1";#N/A,#N/A,FALSE,"Garage Op Proj";#N/A,#N/A,FALSE,"Hist I&amp;E";#N/A,#N/A,FALSE,"Rent Roll";#N/A,#N/A,FALSE,"RE Taxes";#N/A,#N/A,FALSE,"CAM - BH";#N/A,#N/A,FALSE,"Comm.Condo CAM"}</definedName>
    <definedName name="wrn.All._.Schedules." localSheetId="10" hidden="1">{#N/A,#N/A,FALSE,"CF Consolidated 2";#N/A,#N/A,FALSE,"Retail Assump";#N/A,#N/A,FALSE,"CF Retail";#N/A,#N/A,FALSE,"Garage Assumpt 1";#N/A,#N/A,FALSE,"Garage Op Proj";#N/A,#N/A,FALSE,"Hist I&amp;E";#N/A,#N/A,FALSE,"Rent Roll";#N/A,#N/A,FALSE,"RE Taxes";#N/A,#N/A,FALSE,"CAM - BH";#N/A,#N/A,FALSE,"Comm.Condo CAM"}</definedName>
    <definedName name="wrn.All._.Schedules." localSheetId="4" hidden="1">{#N/A,#N/A,FALSE,"CF Consolidated 2";#N/A,#N/A,FALSE,"Retail Assump";#N/A,#N/A,FALSE,"CF Retail";#N/A,#N/A,FALSE,"Garage Assumpt 1";#N/A,#N/A,FALSE,"Garage Op Proj";#N/A,#N/A,FALSE,"Hist I&amp;E";#N/A,#N/A,FALSE,"Rent Roll";#N/A,#N/A,FALSE,"RE Taxes";#N/A,#N/A,FALSE,"CAM - BH";#N/A,#N/A,FALSE,"Comm.Condo CAM"}</definedName>
    <definedName name="wrn.All._.Schedules." localSheetId="6" hidden="1">{#N/A,#N/A,FALSE,"CF Consolidated 2";#N/A,#N/A,FALSE,"Retail Assump";#N/A,#N/A,FALSE,"CF Retail";#N/A,#N/A,FALSE,"Garage Assumpt 1";#N/A,#N/A,FALSE,"Garage Op Proj";#N/A,#N/A,FALSE,"Hist I&amp;E";#N/A,#N/A,FALSE,"Rent Roll";#N/A,#N/A,FALSE,"RE Taxes";#N/A,#N/A,FALSE,"CAM - BH";#N/A,#N/A,FALSE,"Comm.Condo CAM"}</definedName>
    <definedName name="wrn.All._.Schedules." localSheetId="0" hidden="1">{#N/A,#N/A,FALSE,"CF Consolidated 2";#N/A,#N/A,FALSE,"Retail Assump";#N/A,#N/A,FALSE,"CF Retail";#N/A,#N/A,FALSE,"Garage Assumpt 1";#N/A,#N/A,FALSE,"Garage Op Proj";#N/A,#N/A,FALSE,"Hist I&amp;E";#N/A,#N/A,FALSE,"Rent Roll";#N/A,#N/A,FALSE,"RE Taxes";#N/A,#N/A,FALSE,"CAM - BH";#N/A,#N/A,FALSE,"Comm.Condo CAM"}</definedName>
    <definedName name="wrn.All._.Schedules." hidden="1">{#N/A,#N/A,FALSE,"CF Consolidated 2";#N/A,#N/A,FALSE,"Retail Assump";#N/A,#N/A,FALSE,"CF Retail";#N/A,#N/A,FALSE,"Garage Assumpt 1";#N/A,#N/A,FALSE,"Garage Op Proj";#N/A,#N/A,FALSE,"Hist I&amp;E";#N/A,#N/A,FALSE,"Rent Roll";#N/A,#N/A,FALSE,"RE Taxes";#N/A,#N/A,FALSE,"CAM - BH";#N/A,#N/A,FALSE,"Comm.Condo CAM"}</definedName>
    <definedName name="wrn.ALL._.SHEETS." localSheetId="12" hidden="1">{#N/A,#N/A,FALSE,"Adj Proj";#N/A,#N/A,FALSE,"Sheet1";#N/A,#N/A,FALSE,"LBO";#N/A,#N/A,FALSE,"LBOMER";#N/A,#N/A,FALSE,"WACC";#N/A,#N/A,FALSE,"DCF";#N/A,#N/A,FALSE,"DCFMER";#N/A,#N/A,FALSE,"Pooling";#N/A,#N/A,FALSE,"income";#N/A,#N/A,FALSE,"Offer"}</definedName>
    <definedName name="wrn.ALL._.SHEETS." localSheetId="11" hidden="1">{#N/A,#N/A,FALSE,"Adj Proj";#N/A,#N/A,FALSE,"Sheet1";#N/A,#N/A,FALSE,"LBO";#N/A,#N/A,FALSE,"LBOMER";#N/A,#N/A,FALSE,"WACC";#N/A,#N/A,FALSE,"DCF";#N/A,#N/A,FALSE,"DCFMER";#N/A,#N/A,FALSE,"Pooling";#N/A,#N/A,FALSE,"income";#N/A,#N/A,FALSE,"Offer"}</definedName>
    <definedName name="wrn.ALL._.SHEETS." localSheetId="2" hidden="1">{#N/A,#N/A,FALSE,"Adj Proj";#N/A,#N/A,FALSE,"Sheet1";#N/A,#N/A,FALSE,"LBO";#N/A,#N/A,FALSE,"LBOMER";#N/A,#N/A,FALSE,"WACC";#N/A,#N/A,FALSE,"DCF";#N/A,#N/A,FALSE,"DCFMER";#N/A,#N/A,FALSE,"Pooling";#N/A,#N/A,FALSE,"income";#N/A,#N/A,FALSE,"Offer"}</definedName>
    <definedName name="wrn.ALL._.SHEETS." localSheetId="10" hidden="1">{#N/A,#N/A,FALSE,"Adj Proj";#N/A,#N/A,FALSE,"Sheet1";#N/A,#N/A,FALSE,"LBO";#N/A,#N/A,FALSE,"LBOMER";#N/A,#N/A,FALSE,"WACC";#N/A,#N/A,FALSE,"DCF";#N/A,#N/A,FALSE,"DCFMER";#N/A,#N/A,FALSE,"Pooling";#N/A,#N/A,FALSE,"income";#N/A,#N/A,FALSE,"Offer"}</definedName>
    <definedName name="wrn.ALL._.SHEETS." localSheetId="4" hidden="1">{#N/A,#N/A,FALSE,"Adj Proj";#N/A,#N/A,FALSE,"Sheet1";#N/A,#N/A,FALSE,"LBO";#N/A,#N/A,FALSE,"LBOMER";#N/A,#N/A,FALSE,"WACC";#N/A,#N/A,FALSE,"DCF";#N/A,#N/A,FALSE,"DCFMER";#N/A,#N/A,FALSE,"Pooling";#N/A,#N/A,FALSE,"income";#N/A,#N/A,FALSE,"Offer"}</definedName>
    <definedName name="wrn.ALL._.SHEETS." localSheetId="6" hidden="1">{#N/A,#N/A,FALSE,"Adj Proj";#N/A,#N/A,FALSE,"Sheet1";#N/A,#N/A,FALSE,"LBO";#N/A,#N/A,FALSE,"LBOMER";#N/A,#N/A,FALSE,"WACC";#N/A,#N/A,FALSE,"DCF";#N/A,#N/A,FALSE,"DCFMER";#N/A,#N/A,FALSE,"Pooling";#N/A,#N/A,FALSE,"income";#N/A,#N/A,FALSE,"Offer"}</definedName>
    <definedName name="wrn.ALL._.SHEETS." localSheetId="0" hidden="1">{#N/A,#N/A,FALSE,"Adj Proj";#N/A,#N/A,FALSE,"Sheet1";#N/A,#N/A,FALSE,"LBO";#N/A,#N/A,FALSE,"LBOMER";#N/A,#N/A,FALSE,"WACC";#N/A,#N/A,FALSE,"DCF";#N/A,#N/A,FALSE,"DCFMER";#N/A,#N/A,FALSE,"Pooling";#N/A,#N/A,FALSE,"income";#N/A,#N/A,FALSE,"Offer"}</definedName>
    <definedName name="wrn.ALL._.SHEETS." hidden="1">{#N/A,#N/A,FALSE,"Adj Proj";#N/A,#N/A,FALSE,"Sheet1";#N/A,#N/A,FALSE,"LBO";#N/A,#N/A,FALSE,"LBOMER";#N/A,#N/A,FALSE,"WACC";#N/A,#N/A,FALSE,"DCF";#N/A,#N/A,FALSE,"DCFMER";#N/A,#N/A,FALSE,"Pooling";#N/A,#N/A,FALSE,"income";#N/A,#N/A,FALSE,"Offer"}</definedName>
    <definedName name="wrn.All_Models." localSheetId="12" hidden="1">{#N/A,#N/A,FALSE,"Summary";#N/A,#N/A,FALSE,"Projections";#N/A,#N/A,FALSE,"Mkt Mults";#N/A,#N/A,FALSE,"DCF";#N/A,#N/A,FALSE,"Accr Dil";#N/A,#N/A,FALSE,"PIC LBO";#N/A,#N/A,FALSE,"MULT10_4";#N/A,#N/A,FALSE,"CBI LBO"}</definedName>
    <definedName name="wrn.All_Models." localSheetId="11" hidden="1">{#N/A,#N/A,FALSE,"Summary";#N/A,#N/A,FALSE,"Projections";#N/A,#N/A,FALSE,"Mkt Mults";#N/A,#N/A,FALSE,"DCF";#N/A,#N/A,FALSE,"Accr Dil";#N/A,#N/A,FALSE,"PIC LBO";#N/A,#N/A,FALSE,"MULT10_4";#N/A,#N/A,FALSE,"CBI LBO"}</definedName>
    <definedName name="wrn.All_Models." localSheetId="2" hidden="1">{#N/A,#N/A,FALSE,"Summary";#N/A,#N/A,FALSE,"Projections";#N/A,#N/A,FALSE,"Mkt Mults";#N/A,#N/A,FALSE,"DCF";#N/A,#N/A,FALSE,"Accr Dil";#N/A,#N/A,FALSE,"PIC LBO";#N/A,#N/A,FALSE,"MULT10_4";#N/A,#N/A,FALSE,"CBI LBO"}</definedName>
    <definedName name="wrn.All_Models." localSheetId="10" hidden="1">{#N/A,#N/A,FALSE,"Summary";#N/A,#N/A,FALSE,"Projections";#N/A,#N/A,FALSE,"Mkt Mults";#N/A,#N/A,FALSE,"DCF";#N/A,#N/A,FALSE,"Accr Dil";#N/A,#N/A,FALSE,"PIC LBO";#N/A,#N/A,FALSE,"MULT10_4";#N/A,#N/A,FALSE,"CBI LBO"}</definedName>
    <definedName name="wrn.All_Models." localSheetId="4" hidden="1">{#N/A,#N/A,FALSE,"Summary";#N/A,#N/A,FALSE,"Projections";#N/A,#N/A,FALSE,"Mkt Mults";#N/A,#N/A,FALSE,"DCF";#N/A,#N/A,FALSE,"Accr Dil";#N/A,#N/A,FALSE,"PIC LBO";#N/A,#N/A,FALSE,"MULT10_4";#N/A,#N/A,FALSE,"CBI LBO"}</definedName>
    <definedName name="wrn.All_Models." localSheetId="6" hidden="1">{#N/A,#N/A,FALSE,"Summary";#N/A,#N/A,FALSE,"Projections";#N/A,#N/A,FALSE,"Mkt Mults";#N/A,#N/A,FALSE,"DCF";#N/A,#N/A,FALSE,"Accr Dil";#N/A,#N/A,FALSE,"PIC LBO";#N/A,#N/A,FALSE,"MULT10_4";#N/A,#N/A,FALSE,"CBI LBO"}</definedName>
    <definedName name="wrn.All_Models." localSheetId="0" hidden="1">{#N/A,#N/A,FALSE,"Summary";#N/A,#N/A,FALSE,"Projections";#N/A,#N/A,FALSE,"Mkt Mults";#N/A,#N/A,FALSE,"DCF";#N/A,#N/A,FALSE,"Accr Dil";#N/A,#N/A,FALSE,"PIC LBO";#N/A,#N/A,FALSE,"MULT10_4";#N/A,#N/A,FALSE,"CBI LBO"}</definedName>
    <definedName name="wrn.All_Models." hidden="1">{#N/A,#N/A,FALSE,"Summary";#N/A,#N/A,FALSE,"Projections";#N/A,#N/A,FALSE,"Mkt Mults";#N/A,#N/A,FALSE,"DCF";#N/A,#N/A,FALSE,"Accr Dil";#N/A,#N/A,FALSE,"PIC LBO";#N/A,#N/A,FALSE,"MULT10_4";#N/A,#N/A,FALSE,"CBI LBO"}</definedName>
    <definedName name="wrn.All_Sheets." localSheetId="12" hidden="1">{#N/A,#N/A,FALSE,"Projections";#N/A,#N/A,FALSE,"Contribution_Stock";#N/A,#N/A,FALSE,"PF_Combo_Stock";#N/A,#N/A,FALSE,"Projections";#N/A,#N/A,FALSE,"Contribution_Cash";#N/A,#N/A,FALSE,"PF_Combo_Cash";#N/A,#N/A,FALSE,"IPO_Cash"}</definedName>
    <definedName name="wrn.All_Sheets." localSheetId="11" hidden="1">{#N/A,#N/A,FALSE,"Projections";#N/A,#N/A,FALSE,"Contribution_Stock";#N/A,#N/A,FALSE,"PF_Combo_Stock";#N/A,#N/A,FALSE,"Projections";#N/A,#N/A,FALSE,"Contribution_Cash";#N/A,#N/A,FALSE,"PF_Combo_Cash";#N/A,#N/A,FALSE,"IPO_Cash"}</definedName>
    <definedName name="wrn.All_Sheets." localSheetId="2" hidden="1">{#N/A,#N/A,FALSE,"Projections";#N/A,#N/A,FALSE,"Contribution_Stock";#N/A,#N/A,FALSE,"PF_Combo_Stock";#N/A,#N/A,FALSE,"Projections";#N/A,#N/A,FALSE,"Contribution_Cash";#N/A,#N/A,FALSE,"PF_Combo_Cash";#N/A,#N/A,FALSE,"IPO_Cash"}</definedName>
    <definedName name="wrn.All_Sheets." localSheetId="10" hidden="1">{#N/A,#N/A,FALSE,"Projections";#N/A,#N/A,FALSE,"Contribution_Stock";#N/A,#N/A,FALSE,"PF_Combo_Stock";#N/A,#N/A,FALSE,"Projections";#N/A,#N/A,FALSE,"Contribution_Cash";#N/A,#N/A,FALSE,"PF_Combo_Cash";#N/A,#N/A,FALSE,"IPO_Cash"}</definedName>
    <definedName name="wrn.All_Sheets." localSheetId="4" hidden="1">{#N/A,#N/A,FALSE,"Projections";#N/A,#N/A,FALSE,"Contribution_Stock";#N/A,#N/A,FALSE,"PF_Combo_Stock";#N/A,#N/A,FALSE,"Projections";#N/A,#N/A,FALSE,"Contribution_Cash";#N/A,#N/A,FALSE,"PF_Combo_Cash";#N/A,#N/A,FALSE,"IPO_Cash"}</definedName>
    <definedName name="wrn.All_Sheets." localSheetId="6" hidden="1">{#N/A,#N/A,FALSE,"Projections";#N/A,#N/A,FALSE,"Contribution_Stock";#N/A,#N/A,FALSE,"PF_Combo_Stock";#N/A,#N/A,FALSE,"Projections";#N/A,#N/A,FALSE,"Contribution_Cash";#N/A,#N/A,FALSE,"PF_Combo_Cash";#N/A,#N/A,FALSE,"IPO_Cash"}</definedName>
    <definedName name="wrn.All_Sheets." localSheetId="0" hidden="1">{#N/A,#N/A,FALSE,"Projections";#N/A,#N/A,FALSE,"Contribution_Stock";#N/A,#N/A,FALSE,"PF_Combo_Stock";#N/A,#N/A,FALSE,"Projections";#N/A,#N/A,FALSE,"Contribution_Cash";#N/A,#N/A,FALSE,"PF_Combo_Cash";#N/A,#N/A,FALSE,"IPO_Cash"}</definedName>
    <definedName name="wrn.All_Sheets." hidden="1">{#N/A,#N/A,FALSE,"Projections";#N/A,#N/A,FALSE,"Contribution_Stock";#N/A,#N/A,FALSE,"PF_Combo_Stock";#N/A,#N/A,FALSE,"Projections";#N/A,#N/A,FALSE,"Contribution_Cash";#N/A,#N/A,FALSE,"PF_Combo_Cash";#N/A,#N/A,FALSE,"IPO_Cash"}</definedName>
    <definedName name="wrn.ALLbutPREMIUM." localSheetId="12"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localSheetId="11"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localSheetId="2"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localSheetId="10"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localSheetId="4"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localSheetId="6"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localSheetId="0"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localSheetId="12" hidden="1">{#N/A,#N/A,FALSE,"AD_Purchase";#N/A,#N/A,FALSE,"Credit";#N/A,#N/A,FALSE,"PF Acquisition";#N/A,#N/A,FALSE,"PF Offering"}</definedName>
    <definedName name="wrn.AllModels." localSheetId="11" hidden="1">{#N/A,#N/A,FALSE,"AD_Purchase";#N/A,#N/A,FALSE,"Credit";#N/A,#N/A,FALSE,"PF Acquisition";#N/A,#N/A,FALSE,"PF Offering"}</definedName>
    <definedName name="wrn.AllModels." localSheetId="2" hidden="1">{#N/A,#N/A,FALSE,"AD_Purchase";#N/A,#N/A,FALSE,"Credit";#N/A,#N/A,FALSE,"PF Acquisition";#N/A,#N/A,FALSE,"PF Offering"}</definedName>
    <definedName name="wrn.AllModels." localSheetId="10" hidden="1">{#N/A,#N/A,FALSE,"AD_Purchase";#N/A,#N/A,FALSE,"Credit";#N/A,#N/A,FALSE,"PF Acquisition";#N/A,#N/A,FALSE,"PF Offering"}</definedName>
    <definedName name="wrn.AllModels." localSheetId="4" hidden="1">{#N/A,#N/A,FALSE,"AD_Purchase";#N/A,#N/A,FALSE,"Credit";#N/A,#N/A,FALSE,"PF Acquisition";#N/A,#N/A,FALSE,"PF Offering"}</definedName>
    <definedName name="wrn.AllModels." localSheetId="6" hidden="1">{#N/A,#N/A,FALSE,"AD_Purchase";#N/A,#N/A,FALSE,"Credit";#N/A,#N/A,FALSE,"PF Acquisition";#N/A,#N/A,FALSE,"PF Offering"}</definedName>
    <definedName name="wrn.AllModels." localSheetId="0" hidden="1">{#N/A,#N/A,FALSE,"AD_Purchase";#N/A,#N/A,FALSE,"Credit";#N/A,#N/A,FALSE,"PF Acquisition";#N/A,#N/A,FALSE,"PF Offering"}</definedName>
    <definedName name="wrn.AllModels." hidden="1">{#N/A,#N/A,FALSE,"AD_Purchase";#N/A,#N/A,FALSE,"Credit";#N/A,#N/A,FALSE,"PF Acquisition";#N/A,#N/A,FALSE,"PF Offering"}</definedName>
    <definedName name="wrn.Annual._.Report." localSheetId="12" hidden="1">{"annual",#N/A,FALSE,"Pro Forma";#N/A,#N/A,FALSE,"Golf Operations"}</definedName>
    <definedName name="wrn.Annual._.Report." localSheetId="11" hidden="1">{"annual",#N/A,FALSE,"Pro Forma";#N/A,#N/A,FALSE,"Golf Operations"}</definedName>
    <definedName name="wrn.Annual._.Report." localSheetId="2" hidden="1">{"annual",#N/A,FALSE,"Pro Forma";#N/A,#N/A,FALSE,"Golf Operations"}</definedName>
    <definedName name="wrn.Annual._.Report." localSheetId="10" hidden="1">{"annual",#N/A,FALSE,"Pro Forma";#N/A,#N/A,FALSE,"Golf Operations"}</definedName>
    <definedName name="wrn.Annual._.Report." localSheetId="4" hidden="1">{"annual",#N/A,FALSE,"Pro Forma";#N/A,#N/A,FALSE,"Golf Operations"}</definedName>
    <definedName name="wrn.Annual._.Report." localSheetId="6" hidden="1">{"annual",#N/A,FALSE,"Pro Forma";#N/A,#N/A,FALSE,"Golf Operations"}</definedName>
    <definedName name="wrn.Annual._.Report." localSheetId="0" hidden="1">{"annual",#N/A,FALSE,"Pro Forma";#N/A,#N/A,FALSE,"Golf Operations"}</definedName>
    <definedName name="wrn.Annual._.Report." hidden="1">{"annual",#N/A,FALSE,"Pro Forma";#N/A,#N/A,FALSE,"Golf Operations"}</definedName>
    <definedName name="wrn.assumptions." localSheetId="12" hidden="1">{"Assumptions_country",#N/A,FALSE,"Assump";"Assumptions_other",#N/A,FALSE,"Assump"}</definedName>
    <definedName name="wrn.assumptions." localSheetId="11" hidden="1">{"Assumptions_country",#N/A,FALSE,"Assump";"Assumptions_other",#N/A,FALSE,"Assump"}</definedName>
    <definedName name="wrn.assumptions." localSheetId="2" hidden="1">{"Assumptions_country",#N/A,FALSE,"Assump";"Assumptions_other",#N/A,FALSE,"Assump"}</definedName>
    <definedName name="wrn.assumptions." localSheetId="10" hidden="1">{"Assumptions_country",#N/A,FALSE,"Assump";"Assumptions_other",#N/A,FALSE,"Assump"}</definedName>
    <definedName name="wrn.assumptions." localSheetId="4" hidden="1">{"Assumptions_country",#N/A,FALSE,"Assump";"Assumptions_other",#N/A,FALSE,"Assump"}</definedName>
    <definedName name="wrn.assumptions." localSheetId="6" hidden="1">{"Assumptions_country",#N/A,FALSE,"Assump";"Assumptions_other",#N/A,FALSE,"Assump"}</definedName>
    <definedName name="wrn.assumptions." localSheetId="0" hidden="1">{"Assumptions_country",#N/A,FALSE,"Assump";"Assumptions_other",#N/A,FALSE,"Assump"}</definedName>
    <definedName name="wrn.assumptions." hidden="1">{"Assumptions_country",#N/A,FALSE,"Assump";"Assumptions_other",#N/A,FALSE,"Assump"}</definedName>
    <definedName name="wrn.balance._.sheet." localSheetId="12" hidden="1">{"bs",#N/A,FALSE,"SCF"}</definedName>
    <definedName name="wrn.balance._.sheet." localSheetId="11" hidden="1">{"bs",#N/A,FALSE,"SCF"}</definedName>
    <definedName name="wrn.balance._.sheet." localSheetId="2" hidden="1">{"bs",#N/A,FALSE,"SCF"}</definedName>
    <definedName name="wrn.balance._.sheet." localSheetId="10" hidden="1">{"bs",#N/A,FALSE,"SCF"}</definedName>
    <definedName name="wrn.balance._.sheet." localSheetId="4" hidden="1">{"bs",#N/A,FALSE,"SCF"}</definedName>
    <definedName name="wrn.balance._.sheet." localSheetId="6" hidden="1">{"bs",#N/A,FALSE,"SCF"}</definedName>
    <definedName name="wrn.balance._.sheet." localSheetId="0" hidden="1">{"bs",#N/A,FALSE,"SCF"}</definedName>
    <definedName name="wrn.balance._.sheet." hidden="1">{"bs",#N/A,FALSE,"SCF"}</definedName>
    <definedName name="wrn.basics." localSheetId="12" hidden="1">{#N/A,#N/A,FALSE,"TSUM";#N/A,#N/A,FALSE,"shares";#N/A,#N/A,FALSE,"earnout";#N/A,#N/A,FALSE,"Heaty";#N/A,#N/A,FALSE,"self-tend";#N/A,#N/A,FALSE,"self-sum"}</definedName>
    <definedName name="wrn.basics." localSheetId="11" hidden="1">{#N/A,#N/A,FALSE,"TSUM";#N/A,#N/A,FALSE,"shares";#N/A,#N/A,FALSE,"earnout";#N/A,#N/A,FALSE,"Heaty";#N/A,#N/A,FALSE,"self-tend";#N/A,#N/A,FALSE,"self-sum"}</definedName>
    <definedName name="wrn.basics." localSheetId="2" hidden="1">{#N/A,#N/A,FALSE,"TSUM";#N/A,#N/A,FALSE,"shares";#N/A,#N/A,FALSE,"earnout";#N/A,#N/A,FALSE,"Heaty";#N/A,#N/A,FALSE,"self-tend";#N/A,#N/A,FALSE,"self-sum"}</definedName>
    <definedName name="wrn.basics." localSheetId="10" hidden="1">{#N/A,#N/A,FALSE,"TSUM";#N/A,#N/A,FALSE,"shares";#N/A,#N/A,FALSE,"earnout";#N/A,#N/A,FALSE,"Heaty";#N/A,#N/A,FALSE,"self-tend";#N/A,#N/A,FALSE,"self-sum"}</definedName>
    <definedName name="wrn.basics." localSheetId="4" hidden="1">{#N/A,#N/A,FALSE,"TSUM";#N/A,#N/A,FALSE,"shares";#N/A,#N/A,FALSE,"earnout";#N/A,#N/A,FALSE,"Heaty";#N/A,#N/A,FALSE,"self-tend";#N/A,#N/A,FALSE,"self-sum"}</definedName>
    <definedName name="wrn.basics." localSheetId="6" hidden="1">{#N/A,#N/A,FALSE,"TSUM";#N/A,#N/A,FALSE,"shares";#N/A,#N/A,FALSE,"earnout";#N/A,#N/A,FALSE,"Heaty";#N/A,#N/A,FALSE,"self-tend";#N/A,#N/A,FALSE,"self-sum"}</definedName>
    <definedName name="wrn.basics." localSheetId="0" hidden="1">{#N/A,#N/A,FALSE,"TSUM";#N/A,#N/A,FALSE,"shares";#N/A,#N/A,FALSE,"earnout";#N/A,#N/A,FALSE,"Heaty";#N/A,#N/A,FALSE,"self-tend";#N/A,#N/A,FALSE,"self-sum"}</definedName>
    <definedName name="wrn.basics." hidden="1">{#N/A,#N/A,FALSE,"TSUM";#N/A,#N/A,FALSE,"shares";#N/A,#N/A,FALSE,"earnout";#N/A,#N/A,FALSE,"Heaty";#N/A,#N/A,FALSE,"self-tend";#N/A,#N/A,FALSE,"self-sum"}</definedName>
    <definedName name="wrn.BIGGER." localSheetId="12" hidden="1">{"PROFORMA",#N/A,FALSE,"A";"BIGGER 1",#N/A,FALSE,"B";"BIGGER 2",#N/A,FALSE,"B";"BIGGER 3",#N/A,FALSE,"B";"SMALL CF 1",#N/A,FALSE,"C"}</definedName>
    <definedName name="wrn.BIGGER." localSheetId="11" hidden="1">{"PROFORMA",#N/A,FALSE,"A";"BIGGER 1",#N/A,FALSE,"B";"BIGGER 2",#N/A,FALSE,"B";"BIGGER 3",#N/A,FALSE,"B";"SMALL CF 1",#N/A,FALSE,"C"}</definedName>
    <definedName name="wrn.BIGGER." localSheetId="2" hidden="1">{"PROFORMA",#N/A,FALSE,"A";"BIGGER 1",#N/A,FALSE,"B";"BIGGER 2",#N/A,FALSE,"B";"BIGGER 3",#N/A,FALSE,"B";"SMALL CF 1",#N/A,FALSE,"C"}</definedName>
    <definedName name="wrn.BIGGER." localSheetId="10" hidden="1">{"PROFORMA",#N/A,FALSE,"A";"BIGGER 1",#N/A,FALSE,"B";"BIGGER 2",#N/A,FALSE,"B";"BIGGER 3",#N/A,FALSE,"B";"SMALL CF 1",#N/A,FALSE,"C"}</definedName>
    <definedName name="wrn.BIGGER." localSheetId="4" hidden="1">{"PROFORMA",#N/A,FALSE,"A";"BIGGER 1",#N/A,FALSE,"B";"BIGGER 2",#N/A,FALSE,"B";"BIGGER 3",#N/A,FALSE,"B";"SMALL CF 1",#N/A,FALSE,"C"}</definedName>
    <definedName name="wrn.BIGGER." localSheetId="6" hidden="1">{"PROFORMA",#N/A,FALSE,"A";"BIGGER 1",#N/A,FALSE,"B";"BIGGER 2",#N/A,FALSE,"B";"BIGGER 3",#N/A,FALSE,"B";"SMALL CF 1",#N/A,FALSE,"C"}</definedName>
    <definedName name="wrn.BIGGER." localSheetId="0" hidden="1">{"PROFORMA",#N/A,FALSE,"A";"BIGGER 1",#N/A,FALSE,"B";"BIGGER 2",#N/A,FALSE,"B";"BIGGER 3",#N/A,FALSE,"B";"SMALL CF 1",#N/A,FALSE,"C"}</definedName>
    <definedName name="wrn.BIGGER." hidden="1">{"PROFORMA",#N/A,FALSE,"A";"BIGGER 1",#N/A,FALSE,"B";"BIGGER 2",#N/A,FALSE,"B";"BIGGER 3",#N/A,FALSE,"B";"SMALL CF 1",#N/A,FALSE,"C"}</definedName>
    <definedName name="wrn.Binder." localSheetId="12" hidden="1">{"Summary",#N/A,FALSE,"Financial Summary";"Income",#N/A,FALSE,"Lease Terms";"Development",#N/A,FALSE,"Development Costs";"Expense",#N/A,FALSE,"Lease Terms";"CFlow",#N/A,FALSE,"5 Year Cash Flow"}</definedName>
    <definedName name="wrn.Binder." localSheetId="11" hidden="1">{"Summary",#N/A,FALSE,"Financial Summary";"Income",#N/A,FALSE,"Lease Terms";"Development",#N/A,FALSE,"Development Costs";"Expense",#N/A,FALSE,"Lease Terms";"CFlow",#N/A,FALSE,"5 Year Cash Flow"}</definedName>
    <definedName name="wrn.Binder." localSheetId="2" hidden="1">{"Summary",#N/A,FALSE,"Financial Summary";"Income",#N/A,FALSE,"Lease Terms";"Development",#N/A,FALSE,"Development Costs";"Expense",#N/A,FALSE,"Lease Terms";"CFlow",#N/A,FALSE,"5 Year Cash Flow"}</definedName>
    <definedName name="wrn.Binder." localSheetId="10" hidden="1">{"Summary",#N/A,FALSE,"Financial Summary";"Income",#N/A,FALSE,"Lease Terms";"Development",#N/A,FALSE,"Development Costs";"Expense",#N/A,FALSE,"Lease Terms";"CFlow",#N/A,FALSE,"5 Year Cash Flow"}</definedName>
    <definedName name="wrn.Binder." localSheetId="4" hidden="1">{"Summary",#N/A,FALSE,"Financial Summary";"Income",#N/A,FALSE,"Lease Terms";"Development",#N/A,FALSE,"Development Costs";"Expense",#N/A,FALSE,"Lease Terms";"CFlow",#N/A,FALSE,"5 Year Cash Flow"}</definedName>
    <definedName name="wrn.Binder." localSheetId="6" hidden="1">{"Summary",#N/A,FALSE,"Financial Summary";"Income",#N/A,FALSE,"Lease Terms";"Development",#N/A,FALSE,"Development Costs";"Expense",#N/A,FALSE,"Lease Terms";"CFlow",#N/A,FALSE,"5 Year Cash Flow"}</definedName>
    <definedName name="wrn.Binder." localSheetId="0" hidden="1">{"Summary",#N/A,FALSE,"Financial Summary";"Income",#N/A,FALSE,"Lease Terms";"Development",#N/A,FALSE,"Development Costs";"Expense",#N/A,FALSE,"Lease Terms";"CFlow",#N/A,FALSE,"5 Year Cash Flow"}</definedName>
    <definedName name="wrn.Binder." hidden="1">{"Summary",#N/A,FALSE,"Financial Summary";"Income",#N/A,FALSE,"Lease Terms";"Development",#N/A,FALSE,"Development Costs";"Expense",#N/A,FALSE,"Lease Terms";"CFlow",#N/A,FALSE,"5 Year Cash Flow"}</definedName>
    <definedName name="wrn.Birdie." localSheetId="12" hidden="1">{#N/A,#N/A,FALSE,"Trans Summary";#N/A,#N/A,FALSE,"Proforma Five Yr";#N/A,#N/A,FALSE,"Occ and Rate"}</definedName>
    <definedName name="wrn.Birdie." localSheetId="11" hidden="1">{#N/A,#N/A,FALSE,"Trans Summary";#N/A,#N/A,FALSE,"Proforma Five Yr";#N/A,#N/A,FALSE,"Occ and Rate"}</definedName>
    <definedName name="wrn.Birdie." localSheetId="2" hidden="1">{#N/A,#N/A,FALSE,"Trans Summary";#N/A,#N/A,FALSE,"Proforma Five Yr";#N/A,#N/A,FALSE,"Occ and Rate"}</definedName>
    <definedName name="wrn.Birdie." localSheetId="10" hidden="1">{#N/A,#N/A,FALSE,"Trans Summary";#N/A,#N/A,FALSE,"Proforma Five Yr";#N/A,#N/A,FALSE,"Occ and Rate"}</definedName>
    <definedName name="wrn.Birdie." localSheetId="4" hidden="1">{#N/A,#N/A,FALSE,"Trans Summary";#N/A,#N/A,FALSE,"Proforma Five Yr";#N/A,#N/A,FALSE,"Occ and Rate"}</definedName>
    <definedName name="wrn.Birdie." localSheetId="6" hidden="1">{#N/A,#N/A,FALSE,"Trans Summary";#N/A,#N/A,FALSE,"Proforma Five Yr";#N/A,#N/A,FALSE,"Occ and Rate"}</definedName>
    <definedName name="wrn.Birdie." localSheetId="0" hidden="1">{#N/A,#N/A,FALSE,"Trans Summary";#N/A,#N/A,FALSE,"Proforma Five Yr";#N/A,#N/A,FALSE,"Occ and Rate"}</definedName>
    <definedName name="wrn.Birdie." hidden="1">{#N/A,#N/A,FALSE,"Trans Summary";#N/A,#N/A,FALSE,"Proforma Five Yr";#N/A,#N/A,FALSE,"Occ and Rate"}</definedName>
    <definedName name="wrn.BlackWhite." localSheetId="12" hidden="1">{#N/A,#N/A,FALSE,"NNN sum";#N/A,#N/A,FALSE,"10-yr Opt. A Sum";#N/A,#N/A,FALSE,"10-yr Opt A Other Costs";#N/A,#N/A,FALSE,"Purchase Sum";#N/A,#N/A,FALSE,"Purchase Other Costs"}</definedName>
    <definedName name="wrn.BlackWhite." localSheetId="11" hidden="1">{#N/A,#N/A,FALSE,"NNN sum";#N/A,#N/A,FALSE,"10-yr Opt. A Sum";#N/A,#N/A,FALSE,"10-yr Opt A Other Costs";#N/A,#N/A,FALSE,"Purchase Sum";#N/A,#N/A,FALSE,"Purchase Other Costs"}</definedName>
    <definedName name="wrn.BlackWhite." localSheetId="2" hidden="1">{#N/A,#N/A,FALSE,"NNN sum";#N/A,#N/A,FALSE,"10-yr Opt. A Sum";#N/A,#N/A,FALSE,"10-yr Opt A Other Costs";#N/A,#N/A,FALSE,"Purchase Sum";#N/A,#N/A,FALSE,"Purchase Other Costs"}</definedName>
    <definedName name="wrn.BlackWhite." localSheetId="10" hidden="1">{#N/A,#N/A,FALSE,"NNN sum";#N/A,#N/A,FALSE,"10-yr Opt. A Sum";#N/A,#N/A,FALSE,"10-yr Opt A Other Costs";#N/A,#N/A,FALSE,"Purchase Sum";#N/A,#N/A,FALSE,"Purchase Other Costs"}</definedName>
    <definedName name="wrn.BlackWhite." localSheetId="4" hidden="1">{#N/A,#N/A,FALSE,"NNN sum";#N/A,#N/A,FALSE,"10-yr Opt. A Sum";#N/A,#N/A,FALSE,"10-yr Opt A Other Costs";#N/A,#N/A,FALSE,"Purchase Sum";#N/A,#N/A,FALSE,"Purchase Other Costs"}</definedName>
    <definedName name="wrn.BlackWhite." localSheetId="6" hidden="1">{#N/A,#N/A,FALSE,"NNN sum";#N/A,#N/A,FALSE,"10-yr Opt. A Sum";#N/A,#N/A,FALSE,"10-yr Opt A Other Costs";#N/A,#N/A,FALSE,"Purchase Sum";#N/A,#N/A,FALSE,"Purchase Other Costs"}</definedName>
    <definedName name="wrn.BlackWhite." localSheetId="0" hidden="1">{#N/A,#N/A,FALSE,"NNN sum";#N/A,#N/A,FALSE,"10-yr Opt. A Sum";#N/A,#N/A,FALSE,"10-yr Opt A Other Costs";#N/A,#N/A,FALSE,"Purchase Sum";#N/A,#N/A,FALSE,"Purchase Other Costs"}</definedName>
    <definedName name="wrn.BlackWhite." hidden="1">{#N/A,#N/A,FALSE,"NNN sum";#N/A,#N/A,FALSE,"10-yr Opt. A Sum";#N/A,#N/A,FALSE,"10-yr Opt A Other Costs";#N/A,#N/A,FALSE,"Purchase Sum";#N/A,#N/A,FALSE,"Purchase Other Costs"}</definedName>
    <definedName name="wrn.bleu4." localSheetId="12" hidden="1">{#N/A,#N/A,FALSE}</definedName>
    <definedName name="wrn.bleu4." localSheetId="11" hidden="1">{#N/A,#N/A,FALSE}</definedName>
    <definedName name="wrn.bleu4." localSheetId="2" hidden="1">{#N/A,#N/A,FALSE}</definedName>
    <definedName name="wrn.bleu4." localSheetId="10" hidden="1">{#N/A,#N/A,FALSE}</definedName>
    <definedName name="wrn.bleu4." localSheetId="4" hidden="1">{#N/A,#N/A,FALSE}</definedName>
    <definedName name="wrn.bleu4." localSheetId="6" hidden="1">{#N/A,#N/A,FALSE}</definedName>
    <definedName name="wrn.bleu4." localSheetId="0" hidden="1">{#N/A,#N/A,FALSE}</definedName>
    <definedName name="wrn.bleu4." hidden="1">{#N/A,#N/A,FALSE}</definedName>
    <definedName name="wrn.BOOK." localSheetId="12" hidden="1">{#N/A,#N/A,FALSE,"COVER";#N/A,#N/A,FALSE,"TABLE OF CONTENTS";#N/A,#N/A,FALSE,"EXEC SUMM";#N/A,#N/A,FALSE,"SURVEY";#N/A,#N/A,FALSE,"PROSPECT";#N/A,#N/A,FALSE,"NEW,EXPANSION,RENEWAL,RELET";#N/A,#N/A,FALSE,"EXPIRED,DEFAULTED";#N/A,#N/A,FALSE,"SIGNED LEASES";#N/A,#N/A,FALSE,"LOST TRANSACTIONS ";#N/A,#N/A,FALSE,"STACKING PLAN";#N/A,#N/A,FALSE,"EXPIRATIONS";#N/A,#N/A,FALSE,"OPTIONS";#N/A,#N/A,FALSE,"SUBLEASE";#N/A,#N/A,FALSE,"AR ANALYSIS";#N/A,#N/A,FALSE,"NER_IN_PLACE";#N/A,#N/A,FALSE,"NER_ACQ_DATE";#N/A,#N/A,FALSE,"titles"}</definedName>
    <definedName name="wrn.BOOK." localSheetId="11" hidden="1">{#N/A,#N/A,FALSE,"COVER";#N/A,#N/A,FALSE,"TABLE OF CONTENTS";#N/A,#N/A,FALSE,"EXEC SUMM";#N/A,#N/A,FALSE,"SURVEY";#N/A,#N/A,FALSE,"PROSPECT";#N/A,#N/A,FALSE,"NEW,EXPANSION,RENEWAL,RELET";#N/A,#N/A,FALSE,"EXPIRED,DEFAULTED";#N/A,#N/A,FALSE,"SIGNED LEASES";#N/A,#N/A,FALSE,"LOST TRANSACTIONS ";#N/A,#N/A,FALSE,"STACKING PLAN";#N/A,#N/A,FALSE,"EXPIRATIONS";#N/A,#N/A,FALSE,"OPTIONS";#N/A,#N/A,FALSE,"SUBLEASE";#N/A,#N/A,FALSE,"AR ANALYSIS";#N/A,#N/A,FALSE,"NER_IN_PLACE";#N/A,#N/A,FALSE,"NER_ACQ_DATE";#N/A,#N/A,FALSE,"titles"}</definedName>
    <definedName name="wrn.BOOK." localSheetId="2" hidden="1">{#N/A,#N/A,FALSE,"COVER";#N/A,#N/A,FALSE,"TABLE OF CONTENTS";#N/A,#N/A,FALSE,"EXEC SUMM";#N/A,#N/A,FALSE,"SURVEY";#N/A,#N/A,FALSE,"PROSPECT";#N/A,#N/A,FALSE,"NEW,EXPANSION,RENEWAL,RELET";#N/A,#N/A,FALSE,"EXPIRED,DEFAULTED";#N/A,#N/A,FALSE,"SIGNED LEASES";#N/A,#N/A,FALSE,"LOST TRANSACTIONS ";#N/A,#N/A,FALSE,"STACKING PLAN";#N/A,#N/A,FALSE,"EXPIRATIONS";#N/A,#N/A,FALSE,"OPTIONS";#N/A,#N/A,FALSE,"SUBLEASE";#N/A,#N/A,FALSE,"AR ANALYSIS";#N/A,#N/A,FALSE,"NER_IN_PLACE";#N/A,#N/A,FALSE,"NER_ACQ_DATE";#N/A,#N/A,FALSE,"titles"}</definedName>
    <definedName name="wrn.BOOK." localSheetId="10" hidden="1">{#N/A,#N/A,FALSE,"COVER";#N/A,#N/A,FALSE,"TABLE OF CONTENTS";#N/A,#N/A,FALSE,"EXEC SUMM";#N/A,#N/A,FALSE,"SURVEY";#N/A,#N/A,FALSE,"PROSPECT";#N/A,#N/A,FALSE,"NEW,EXPANSION,RENEWAL,RELET";#N/A,#N/A,FALSE,"EXPIRED,DEFAULTED";#N/A,#N/A,FALSE,"SIGNED LEASES";#N/A,#N/A,FALSE,"LOST TRANSACTIONS ";#N/A,#N/A,FALSE,"STACKING PLAN";#N/A,#N/A,FALSE,"EXPIRATIONS";#N/A,#N/A,FALSE,"OPTIONS";#N/A,#N/A,FALSE,"SUBLEASE";#N/A,#N/A,FALSE,"AR ANALYSIS";#N/A,#N/A,FALSE,"NER_IN_PLACE";#N/A,#N/A,FALSE,"NER_ACQ_DATE";#N/A,#N/A,FALSE,"titles"}</definedName>
    <definedName name="wrn.BOOK." localSheetId="4" hidden="1">{#N/A,#N/A,FALSE,"COVER";#N/A,#N/A,FALSE,"TABLE OF CONTENTS";#N/A,#N/A,FALSE,"EXEC SUMM";#N/A,#N/A,FALSE,"SURVEY";#N/A,#N/A,FALSE,"PROSPECT";#N/A,#N/A,FALSE,"NEW,EXPANSION,RENEWAL,RELET";#N/A,#N/A,FALSE,"EXPIRED,DEFAULTED";#N/A,#N/A,FALSE,"SIGNED LEASES";#N/A,#N/A,FALSE,"LOST TRANSACTIONS ";#N/A,#N/A,FALSE,"STACKING PLAN";#N/A,#N/A,FALSE,"EXPIRATIONS";#N/A,#N/A,FALSE,"OPTIONS";#N/A,#N/A,FALSE,"SUBLEASE";#N/A,#N/A,FALSE,"AR ANALYSIS";#N/A,#N/A,FALSE,"NER_IN_PLACE";#N/A,#N/A,FALSE,"NER_ACQ_DATE";#N/A,#N/A,FALSE,"titles"}</definedName>
    <definedName name="wrn.BOOK." localSheetId="6" hidden="1">{#N/A,#N/A,FALSE,"COVER";#N/A,#N/A,FALSE,"TABLE OF CONTENTS";#N/A,#N/A,FALSE,"EXEC SUMM";#N/A,#N/A,FALSE,"SURVEY";#N/A,#N/A,FALSE,"PROSPECT";#N/A,#N/A,FALSE,"NEW,EXPANSION,RENEWAL,RELET";#N/A,#N/A,FALSE,"EXPIRED,DEFAULTED";#N/A,#N/A,FALSE,"SIGNED LEASES";#N/A,#N/A,FALSE,"LOST TRANSACTIONS ";#N/A,#N/A,FALSE,"STACKING PLAN";#N/A,#N/A,FALSE,"EXPIRATIONS";#N/A,#N/A,FALSE,"OPTIONS";#N/A,#N/A,FALSE,"SUBLEASE";#N/A,#N/A,FALSE,"AR ANALYSIS";#N/A,#N/A,FALSE,"NER_IN_PLACE";#N/A,#N/A,FALSE,"NER_ACQ_DATE";#N/A,#N/A,FALSE,"titles"}</definedName>
    <definedName name="wrn.BOOK." localSheetId="0" hidden="1">{#N/A,#N/A,FALSE,"COVER";#N/A,#N/A,FALSE,"TABLE OF CONTENTS";#N/A,#N/A,FALSE,"EXEC SUMM";#N/A,#N/A,FALSE,"SURVEY";#N/A,#N/A,FALSE,"PROSPECT";#N/A,#N/A,FALSE,"NEW,EXPANSION,RENEWAL,RELET";#N/A,#N/A,FALSE,"EXPIRED,DEFAULTED";#N/A,#N/A,FALSE,"SIGNED LEASES";#N/A,#N/A,FALSE,"LOST TRANSACTIONS ";#N/A,#N/A,FALSE,"STACKING PLAN";#N/A,#N/A,FALSE,"EXPIRATIONS";#N/A,#N/A,FALSE,"OPTIONS";#N/A,#N/A,FALSE,"SUBLEASE";#N/A,#N/A,FALSE,"AR ANALYSIS";#N/A,#N/A,FALSE,"NER_IN_PLACE";#N/A,#N/A,FALSE,"NER_ACQ_DATE";#N/A,#N/A,FALSE,"titles"}</definedName>
    <definedName name="wrn.BOOK." hidden="1">{#N/A,#N/A,FALSE,"COVER";#N/A,#N/A,FALSE,"TABLE OF CONTENTS";#N/A,#N/A,FALSE,"EXEC SUMM";#N/A,#N/A,FALSE,"SURVEY";#N/A,#N/A,FALSE,"PROSPECT";#N/A,#N/A,FALSE,"NEW,EXPANSION,RENEWAL,RELET";#N/A,#N/A,FALSE,"EXPIRED,DEFAULTED";#N/A,#N/A,FALSE,"SIGNED LEASES";#N/A,#N/A,FALSE,"LOST TRANSACTIONS ";#N/A,#N/A,FALSE,"STACKING PLAN";#N/A,#N/A,FALSE,"EXPIRATIONS";#N/A,#N/A,FALSE,"OPTIONS";#N/A,#N/A,FALSE,"SUBLEASE";#N/A,#N/A,FALSE,"AR ANALYSIS";#N/A,#N/A,FALSE,"NER_IN_PLACE";#N/A,#N/A,FALSE,"NER_ACQ_DATE";#N/A,#N/A,FALSE,"titles"}</definedName>
    <definedName name="wrn.bullshit1." localSheetId="12" hidden="1">{#N/A,#N/A,FALSE,"Sheet1";#N/A,#N/A,FALSE,"Summary";#N/A,#N/A,FALSE,"proj1";#N/A,#N/A,FALSE,"proj2"}</definedName>
    <definedName name="wrn.bullshit1." localSheetId="11" hidden="1">{#N/A,#N/A,FALSE,"Sheet1";#N/A,#N/A,FALSE,"Summary";#N/A,#N/A,FALSE,"proj1";#N/A,#N/A,FALSE,"proj2"}</definedName>
    <definedName name="wrn.bullshit1." localSheetId="2" hidden="1">{#N/A,#N/A,FALSE,"Sheet1";#N/A,#N/A,FALSE,"Summary";#N/A,#N/A,FALSE,"proj1";#N/A,#N/A,FALSE,"proj2"}</definedName>
    <definedName name="wrn.bullshit1." localSheetId="10" hidden="1">{#N/A,#N/A,FALSE,"Sheet1";#N/A,#N/A,FALSE,"Summary";#N/A,#N/A,FALSE,"proj1";#N/A,#N/A,FALSE,"proj2"}</definedName>
    <definedName name="wrn.bullshit1." localSheetId="4" hidden="1">{#N/A,#N/A,FALSE,"Sheet1";#N/A,#N/A,FALSE,"Summary";#N/A,#N/A,FALSE,"proj1";#N/A,#N/A,FALSE,"proj2"}</definedName>
    <definedName name="wrn.bullshit1." localSheetId="6" hidden="1">{#N/A,#N/A,FALSE,"Sheet1";#N/A,#N/A,FALSE,"Summary";#N/A,#N/A,FALSE,"proj1";#N/A,#N/A,FALSE,"proj2"}</definedName>
    <definedName name="wrn.bullshit1." localSheetId="0" hidden="1">{#N/A,#N/A,FALSE,"Sheet1";#N/A,#N/A,FALSE,"Summary";#N/A,#N/A,FALSE,"proj1";#N/A,#N/A,FALSE,"proj2"}</definedName>
    <definedName name="wrn.bullshit1." hidden="1">{#N/A,#N/A,FALSE,"Sheet1";#N/A,#N/A,FALSE,"Summary";#N/A,#N/A,FALSE,"proj1";#N/A,#N/A,FALSE,"proj2"}</definedName>
    <definedName name="wrn.CAM._.Allocation." localSheetId="12" hidden="1">{"CAM_Summary",#N/A,FALSE,"CAM Allocation";"CAM1",#N/A,FALSE,"CAM Allocation";"CAM2",#N/A,FALSE,"CAM Allocation";"CAM3",#N/A,FALSE,"CAM Allocation"}</definedName>
    <definedName name="wrn.CAM._.Allocation." localSheetId="11" hidden="1">{"CAM_Summary",#N/A,FALSE,"CAM Allocation";"CAM1",#N/A,FALSE,"CAM Allocation";"CAM2",#N/A,FALSE,"CAM Allocation";"CAM3",#N/A,FALSE,"CAM Allocation"}</definedName>
    <definedName name="wrn.CAM._.Allocation." localSheetId="2" hidden="1">{"CAM_Summary",#N/A,FALSE,"CAM Allocation";"CAM1",#N/A,FALSE,"CAM Allocation";"CAM2",#N/A,FALSE,"CAM Allocation";"CAM3",#N/A,FALSE,"CAM Allocation"}</definedName>
    <definedName name="wrn.CAM._.Allocation." localSheetId="10" hidden="1">{"CAM_Summary",#N/A,FALSE,"CAM Allocation";"CAM1",#N/A,FALSE,"CAM Allocation";"CAM2",#N/A,FALSE,"CAM Allocation";"CAM3",#N/A,FALSE,"CAM Allocation"}</definedName>
    <definedName name="wrn.CAM._.Allocation." localSheetId="4" hidden="1">{"CAM_Summary",#N/A,FALSE,"CAM Allocation";"CAM1",#N/A,FALSE,"CAM Allocation";"CAM2",#N/A,FALSE,"CAM Allocation";"CAM3",#N/A,FALSE,"CAM Allocation"}</definedName>
    <definedName name="wrn.CAM._.Allocation." localSheetId="6" hidden="1">{"CAM_Summary",#N/A,FALSE,"CAM Allocation";"CAM1",#N/A,FALSE,"CAM Allocation";"CAM2",#N/A,FALSE,"CAM Allocation";"CAM3",#N/A,FALSE,"CAM Allocation"}</definedName>
    <definedName name="wrn.CAM._.Allocation." localSheetId="0" hidden="1">{"CAM_Summary",#N/A,FALSE,"CAM Allocation";"CAM1",#N/A,FALSE,"CAM Allocation";"CAM2",#N/A,FALSE,"CAM Allocation";"CAM3",#N/A,FALSE,"CAM Allocation"}</definedName>
    <definedName name="wrn.CAM._.Allocation." hidden="1">{"CAM_Summary",#N/A,FALSE,"CAM Allocation";"CAM1",#N/A,FALSE,"CAM Allocation";"CAM2",#N/A,FALSE,"CAM Allocation";"CAM3",#N/A,FALSE,"CAM Allocation"}</definedName>
    <definedName name="wrn.Capital_Increm.." localSheetId="12" hidden="1">{#N/A,#N/A,FALSE,"Capital-Incremental"}</definedName>
    <definedName name="wrn.Capital_Increm.." localSheetId="11" hidden="1">{#N/A,#N/A,FALSE,"Capital-Incremental"}</definedName>
    <definedName name="wrn.Capital_Increm.." localSheetId="2" hidden="1">{#N/A,#N/A,FALSE,"Capital-Incremental"}</definedName>
    <definedName name="wrn.Capital_Increm.." localSheetId="10" hidden="1">{#N/A,#N/A,FALSE,"Capital-Incremental"}</definedName>
    <definedName name="wrn.Capital_Increm.." localSheetId="4" hidden="1">{#N/A,#N/A,FALSE,"Capital-Incremental"}</definedName>
    <definedName name="wrn.Capital_Increm.." localSheetId="6" hidden="1">{#N/A,#N/A,FALSE,"Capital-Incremental"}</definedName>
    <definedName name="wrn.Capital_Increm.." localSheetId="0" hidden="1">{#N/A,#N/A,FALSE,"Capital-Incremental"}</definedName>
    <definedName name="wrn.Capital_Increm.." hidden="1">{#N/A,#N/A,FALSE,"Capital-Incremental"}</definedName>
    <definedName name="wrn.Capital_Nonincre.." localSheetId="12" hidden="1">{#N/A,#N/A,FALSE,"Capital-Nonincremental"}</definedName>
    <definedName name="wrn.Capital_Nonincre.." localSheetId="11" hidden="1">{#N/A,#N/A,FALSE,"Capital-Nonincremental"}</definedName>
    <definedName name="wrn.Capital_Nonincre.." localSheetId="2" hidden="1">{#N/A,#N/A,FALSE,"Capital-Nonincremental"}</definedName>
    <definedName name="wrn.Capital_Nonincre.." localSheetId="10" hidden="1">{#N/A,#N/A,FALSE,"Capital-Nonincremental"}</definedName>
    <definedName name="wrn.Capital_Nonincre.." localSheetId="4" hidden="1">{#N/A,#N/A,FALSE,"Capital-Nonincremental"}</definedName>
    <definedName name="wrn.Capital_Nonincre.." localSheetId="6" hidden="1">{#N/A,#N/A,FALSE,"Capital-Nonincremental"}</definedName>
    <definedName name="wrn.Capital_Nonincre.." localSheetId="0" hidden="1">{#N/A,#N/A,FALSE,"Capital-Nonincremental"}</definedName>
    <definedName name="wrn.Capital_Nonincre.." hidden="1">{#N/A,#N/A,FALSE,"Capital-Nonincremental"}</definedName>
    <definedName name="wrn.CAPREIT." localSheetId="12" hidden="1">{#N/A,#N/A,FALSE,"CAPREIT"}</definedName>
    <definedName name="wrn.CAPREIT." localSheetId="11" hidden="1">{#N/A,#N/A,FALSE,"CAPREIT"}</definedName>
    <definedName name="wrn.CAPREIT." localSheetId="2" hidden="1">{#N/A,#N/A,FALSE,"CAPREIT"}</definedName>
    <definedName name="wrn.CAPREIT." localSheetId="10" hidden="1">{#N/A,#N/A,FALSE,"CAPREIT"}</definedName>
    <definedName name="wrn.CAPREIT." localSheetId="4" hidden="1">{#N/A,#N/A,FALSE,"CAPREIT"}</definedName>
    <definedName name="wrn.CAPREIT." localSheetId="6" hidden="1">{#N/A,#N/A,FALSE,"CAPREIT"}</definedName>
    <definedName name="wrn.CAPREIT." localSheetId="0" hidden="1">{#N/A,#N/A,FALSE,"CAPREIT"}</definedName>
    <definedName name="wrn.CAPREIT." hidden="1">{#N/A,#N/A,FALSE,"CAPREIT"}</definedName>
    <definedName name="wrn.CAPREIT2" localSheetId="12" hidden="1">{#N/A,#N/A,FALSE,"CAPREIT"}</definedName>
    <definedName name="wrn.CAPREIT2" localSheetId="11" hidden="1">{#N/A,#N/A,FALSE,"CAPREIT"}</definedName>
    <definedName name="wrn.CAPREIT2" localSheetId="2" hidden="1">{#N/A,#N/A,FALSE,"CAPREIT"}</definedName>
    <definedName name="wrn.CAPREIT2" localSheetId="10" hidden="1">{#N/A,#N/A,FALSE,"CAPREIT"}</definedName>
    <definedName name="wrn.CAPREIT2" localSheetId="4" hidden="1">{#N/A,#N/A,FALSE,"CAPREIT"}</definedName>
    <definedName name="wrn.CAPREIT2" localSheetId="6" hidden="1">{#N/A,#N/A,FALSE,"CAPREIT"}</definedName>
    <definedName name="wrn.CAPREIT2" localSheetId="0" hidden="1">{#N/A,#N/A,FALSE,"CAPREIT"}</definedName>
    <definedName name="wrn.CAPREIT2" hidden="1">{#N/A,#N/A,FALSE,"CAPREIT"}</definedName>
    <definedName name="wrn.Cash." localSheetId="12" hidden="1">{"Cash_detail",#N/A,FALSE,"Cash";"Cash_summary",#N/A,FALSE,"Cash";"Cash_adjustments",#N/A,FALSE,"Cash";"Cash_reconciliation",#N/A,FALSE,"Cash";"Cash_Variance",#N/A,FALSE,"Cash"}</definedName>
    <definedName name="wrn.Cash." localSheetId="11" hidden="1">{"Cash_detail",#N/A,FALSE,"Cash";"Cash_summary",#N/A,FALSE,"Cash";"Cash_adjustments",#N/A,FALSE,"Cash";"Cash_reconciliation",#N/A,FALSE,"Cash";"Cash_Variance",#N/A,FALSE,"Cash"}</definedName>
    <definedName name="wrn.Cash." localSheetId="2" hidden="1">{"Cash_detail",#N/A,FALSE,"Cash";"Cash_summary",#N/A,FALSE,"Cash";"Cash_adjustments",#N/A,FALSE,"Cash";"Cash_reconciliation",#N/A,FALSE,"Cash";"Cash_Variance",#N/A,FALSE,"Cash"}</definedName>
    <definedName name="wrn.Cash." localSheetId="10" hidden="1">{"Cash_detail",#N/A,FALSE,"Cash";"Cash_summary",#N/A,FALSE,"Cash";"Cash_adjustments",#N/A,FALSE,"Cash";"Cash_reconciliation",#N/A,FALSE,"Cash";"Cash_Variance",#N/A,FALSE,"Cash"}</definedName>
    <definedName name="wrn.Cash." localSheetId="4" hidden="1">{"Cash_detail",#N/A,FALSE,"Cash";"Cash_summary",#N/A,FALSE,"Cash";"Cash_adjustments",#N/A,FALSE,"Cash";"Cash_reconciliation",#N/A,FALSE,"Cash";"Cash_Variance",#N/A,FALSE,"Cash"}</definedName>
    <definedName name="wrn.Cash." localSheetId="6" hidden="1">{"Cash_detail",#N/A,FALSE,"Cash";"Cash_summary",#N/A,FALSE,"Cash";"Cash_adjustments",#N/A,FALSE,"Cash";"Cash_reconciliation",#N/A,FALSE,"Cash";"Cash_Variance",#N/A,FALSE,"Cash"}</definedName>
    <definedName name="wrn.Cash." localSheetId="0" hidden="1">{"Cash_detail",#N/A,FALSE,"Cash";"Cash_summary",#N/A,FALSE,"Cash";"Cash_adjustments",#N/A,FALSE,"Cash";"Cash_reconciliation",#N/A,FALSE,"Cash";"Cash_Variance",#N/A,FALSE,"Cash"}</definedName>
    <definedName name="wrn.Cash." hidden="1">{"Cash_detail",#N/A,FALSE,"Cash";"Cash_summary",#N/A,FALSE,"Cash";"Cash_adjustments",#N/A,FALSE,"Cash";"Cash_reconciliation",#N/A,FALSE,"Cash";"Cash_Variance",#N/A,FALSE,"Cash"}</definedName>
    <definedName name="wrn.Cash._.Flow._.and._.Matrix." localSheetId="12" hidden="1">{#N/A,#N/A,FALSE,"Matrix";#N/A,#N/A,FALSE,"Cash Flow";#N/A,#N/A,FALSE,"10 Year Cost Analysis"}</definedName>
    <definedName name="wrn.Cash._.Flow._.and._.Matrix." localSheetId="11" hidden="1">{#N/A,#N/A,FALSE,"Matrix";#N/A,#N/A,FALSE,"Cash Flow";#N/A,#N/A,FALSE,"10 Year Cost Analysis"}</definedName>
    <definedName name="wrn.Cash._.Flow._.and._.Matrix." localSheetId="2" hidden="1">{#N/A,#N/A,FALSE,"Matrix";#N/A,#N/A,FALSE,"Cash Flow";#N/A,#N/A,FALSE,"10 Year Cost Analysis"}</definedName>
    <definedName name="wrn.Cash._.Flow._.and._.Matrix." localSheetId="10" hidden="1">{#N/A,#N/A,FALSE,"Matrix";#N/A,#N/A,FALSE,"Cash Flow";#N/A,#N/A,FALSE,"10 Year Cost Analysis"}</definedName>
    <definedName name="wrn.Cash._.Flow._.and._.Matrix." localSheetId="4" hidden="1">{#N/A,#N/A,FALSE,"Matrix";#N/A,#N/A,FALSE,"Cash Flow";#N/A,#N/A,FALSE,"10 Year Cost Analysis"}</definedName>
    <definedName name="wrn.Cash._.Flow._.and._.Matrix." localSheetId="6" hidden="1">{#N/A,#N/A,FALSE,"Matrix";#N/A,#N/A,FALSE,"Cash Flow";#N/A,#N/A,FALSE,"10 Year Cost Analysis"}</definedName>
    <definedName name="wrn.Cash._.Flow._.and._.Matrix." localSheetId="0" hidden="1">{#N/A,#N/A,FALSE,"Matrix";#N/A,#N/A,FALSE,"Cash Flow";#N/A,#N/A,FALSE,"10 Year Cost Analysis"}</definedName>
    <definedName name="wrn.Cash._.Flow._.and._.Matrix." hidden="1">{#N/A,#N/A,FALSE,"Matrix";#N/A,#N/A,FALSE,"Cash Flow";#N/A,#N/A,FALSE,"10 Year Cost Analysis"}</definedName>
    <definedName name="wrn.Cash._.Flow._.Tables." localSheetId="12"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 localSheetId="11"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 localSheetId="2"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 localSheetId="10"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 localSheetId="4"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 localSheetId="6"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 localSheetId="0"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 localSheetId="12"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 localSheetId="11"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 localSheetId="2"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 localSheetId="10"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 localSheetId="4"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 localSheetId="6"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 localSheetId="0"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_1" localSheetId="12"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_1" localSheetId="11"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_1" localSheetId="2"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_1" localSheetId="10"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_1" localSheetId="4"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_1" localSheetId="6"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_1" localSheetId="0"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_1"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_2" localSheetId="12"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_2" localSheetId="11"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_2" localSheetId="2"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_2" localSheetId="10"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_2" localSheetId="4"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_2" localSheetId="6"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_2" localSheetId="0"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1_2"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2" localSheetId="12"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2" localSheetId="11"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2" localSheetId="2"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2" localSheetId="10"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2" localSheetId="4"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2" localSheetId="6"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2" localSheetId="0"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2"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2_1" localSheetId="12"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2_1" localSheetId="11"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2_1" localSheetId="2"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2_1" localSheetId="10"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2_1" localSheetId="4"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2_1" localSheetId="6"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2_1" localSheetId="0"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2_1"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3" localSheetId="12"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3" localSheetId="11"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3" localSheetId="2"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3" localSheetId="10"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3" localSheetId="4"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3" localSheetId="6"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3" localSheetId="0"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_.Tables._3" hidden="1">{"Main_Summary",#N/A,FALSE,"Budget Sum";"Assump",#N/A,FALSE,"Assumptions";"before_fin",#N/A,FALSE,"Detail BSum";"after_fin",#N/A,FALSE,"Detail BSum";"cashflow",#N/A,FALSE,"Cash Flow";"sales_res",#N/A,FALSE,"Cash Flow";"sales_sum",#N/A,FALSE,"Cash Flow";"net_sales",#N/A,FALSE,"Cash Flow";"cost_timing",#N/A,FALSE,"Cash Flow";"funding",#N/A,FALSE,"Cash Flow";"max_taxes",#N/A,FALSE,"Cash Flow";"tax_schedule",#N/A,FALSE,"Cash Flow";"cf_summ",#N/A,FALSE,"Cash Flow";"fin_detail",#N/A,FALSE,"Cash Flow";"land_res",#N/A,FALSE,"Land Use";"Aff_units",#N/A,FALSE,"Affordable";"Afford_mix",#N/A,FALSE,"Affordable";"Afford_values",#N/A,FALSE,"Affordable";"cost_phasing",#N/A,FALSE,"Assumptions";"Add_items",#N/A,FALSE,"Assumptions";"est_bond",#N/A,FALSE,"Bonds";"max_tax_summ",#N/A,FALSE,"MaxTax"}</definedName>
    <definedName name="wrn.CASH._.FLOWS._.ONLY." localSheetId="12" hidden="1">{#N/A,#N/A,FALSE,"Assumptions";#N/A,#N/A,FALSE,"Consol CF";#N/A,#N/A,FALSE,"Hacienda CF";#N/A,#N/A,FALSE,"Chabot CF";#N/A,#N/A,FALSE,"Diablo CF"}</definedName>
    <definedName name="wrn.CASH._.FLOWS._.ONLY." localSheetId="11" hidden="1">{#N/A,#N/A,FALSE,"Assumptions";#N/A,#N/A,FALSE,"Consol CF";#N/A,#N/A,FALSE,"Hacienda CF";#N/A,#N/A,FALSE,"Chabot CF";#N/A,#N/A,FALSE,"Diablo CF"}</definedName>
    <definedName name="wrn.CASH._.FLOWS._.ONLY." localSheetId="2" hidden="1">{#N/A,#N/A,FALSE,"Assumptions";#N/A,#N/A,FALSE,"Consol CF";#N/A,#N/A,FALSE,"Hacienda CF";#N/A,#N/A,FALSE,"Chabot CF";#N/A,#N/A,FALSE,"Diablo CF"}</definedName>
    <definedName name="wrn.CASH._.FLOWS._.ONLY." localSheetId="10" hidden="1">{#N/A,#N/A,FALSE,"Assumptions";#N/A,#N/A,FALSE,"Consol CF";#N/A,#N/A,FALSE,"Hacienda CF";#N/A,#N/A,FALSE,"Chabot CF";#N/A,#N/A,FALSE,"Diablo CF"}</definedName>
    <definedName name="wrn.CASH._.FLOWS._.ONLY." localSheetId="4" hidden="1">{#N/A,#N/A,FALSE,"Assumptions";#N/A,#N/A,FALSE,"Consol CF";#N/A,#N/A,FALSE,"Hacienda CF";#N/A,#N/A,FALSE,"Chabot CF";#N/A,#N/A,FALSE,"Diablo CF"}</definedName>
    <definedName name="wrn.CASH._.FLOWS._.ONLY." localSheetId="6" hidden="1">{#N/A,#N/A,FALSE,"Assumptions";#N/A,#N/A,FALSE,"Consol CF";#N/A,#N/A,FALSE,"Hacienda CF";#N/A,#N/A,FALSE,"Chabot CF";#N/A,#N/A,FALSE,"Diablo CF"}</definedName>
    <definedName name="wrn.CASH._.FLOWS._.ONLY." localSheetId="0" hidden="1">{#N/A,#N/A,FALSE,"Assumptions";#N/A,#N/A,FALSE,"Consol CF";#N/A,#N/A,FALSE,"Hacienda CF";#N/A,#N/A,FALSE,"Chabot CF";#N/A,#N/A,FALSE,"Diablo CF"}</definedName>
    <definedName name="wrn.CASH._.FLOWS._.ONLY." hidden="1">{#N/A,#N/A,FALSE,"Assumptions";#N/A,#N/A,FALSE,"Consol CF";#N/A,#N/A,FALSE,"Hacienda CF";#N/A,#N/A,FALSE,"Chabot CF";#N/A,#N/A,FALSE,"Diablo CF"}</definedName>
    <definedName name="wrn.CGR." localSheetId="12" hidden="1">{#N/A,#N/A,TRUE,"SUMMARY";#N/A,#N/A,TRUE,"LAND";#N/A,#N/A,TRUE,"DIRECT COST";#N/A,#N/A,TRUE,"INDIRECT COST";#N/A,#N/A,TRUE,"PERMIT FEES";#N/A,#N/A,TRUE,"ADDITIONAL PROJECT COST";"LOAN CASH FLOWS",#N/A,TRUE,"PROJECT COSTS";"SUBSUBSCHEDULE",#N/A,TRUE,"INCOME SUMMARY";"EARLY TRADING",#N/A,TRUE,"LEASEUP SCEN1 TARGET";#N/A,#N/A,TRUE,"APPENDIX";#N/A,#N/A,TRUE,"PROJECT COMPONENT BREAKDOWN"}</definedName>
    <definedName name="wrn.CGR." localSheetId="11" hidden="1">{#N/A,#N/A,TRUE,"SUMMARY";#N/A,#N/A,TRUE,"LAND";#N/A,#N/A,TRUE,"DIRECT COST";#N/A,#N/A,TRUE,"INDIRECT COST";#N/A,#N/A,TRUE,"PERMIT FEES";#N/A,#N/A,TRUE,"ADDITIONAL PROJECT COST";"LOAN CASH FLOWS",#N/A,TRUE,"PROJECT COSTS";"SUBSUBSCHEDULE",#N/A,TRUE,"INCOME SUMMARY";"EARLY TRADING",#N/A,TRUE,"LEASEUP SCEN1 TARGET";#N/A,#N/A,TRUE,"APPENDIX";#N/A,#N/A,TRUE,"PROJECT COMPONENT BREAKDOWN"}</definedName>
    <definedName name="wrn.CGR." localSheetId="2" hidden="1">{#N/A,#N/A,TRUE,"SUMMARY";#N/A,#N/A,TRUE,"LAND";#N/A,#N/A,TRUE,"DIRECT COST";#N/A,#N/A,TRUE,"INDIRECT COST";#N/A,#N/A,TRUE,"PERMIT FEES";#N/A,#N/A,TRUE,"ADDITIONAL PROJECT COST";"LOAN CASH FLOWS",#N/A,TRUE,"PROJECT COSTS";"SUBSUBSCHEDULE",#N/A,TRUE,"INCOME SUMMARY";"EARLY TRADING",#N/A,TRUE,"LEASEUP SCEN1 TARGET";#N/A,#N/A,TRUE,"APPENDIX";#N/A,#N/A,TRUE,"PROJECT COMPONENT BREAKDOWN"}</definedName>
    <definedName name="wrn.CGR." localSheetId="10" hidden="1">{#N/A,#N/A,TRUE,"SUMMARY";#N/A,#N/A,TRUE,"LAND";#N/A,#N/A,TRUE,"DIRECT COST";#N/A,#N/A,TRUE,"INDIRECT COST";#N/A,#N/A,TRUE,"PERMIT FEES";#N/A,#N/A,TRUE,"ADDITIONAL PROJECT COST";"LOAN CASH FLOWS",#N/A,TRUE,"PROJECT COSTS";"SUBSUBSCHEDULE",#N/A,TRUE,"INCOME SUMMARY";"EARLY TRADING",#N/A,TRUE,"LEASEUP SCEN1 TARGET";#N/A,#N/A,TRUE,"APPENDIX";#N/A,#N/A,TRUE,"PROJECT COMPONENT BREAKDOWN"}</definedName>
    <definedName name="wrn.CGR." localSheetId="4" hidden="1">{#N/A,#N/A,TRUE,"SUMMARY";#N/A,#N/A,TRUE,"LAND";#N/A,#N/A,TRUE,"DIRECT COST";#N/A,#N/A,TRUE,"INDIRECT COST";#N/A,#N/A,TRUE,"PERMIT FEES";#N/A,#N/A,TRUE,"ADDITIONAL PROJECT COST";"LOAN CASH FLOWS",#N/A,TRUE,"PROJECT COSTS";"SUBSUBSCHEDULE",#N/A,TRUE,"INCOME SUMMARY";"EARLY TRADING",#N/A,TRUE,"LEASEUP SCEN1 TARGET";#N/A,#N/A,TRUE,"APPENDIX";#N/A,#N/A,TRUE,"PROJECT COMPONENT BREAKDOWN"}</definedName>
    <definedName name="wrn.CGR." localSheetId="6" hidden="1">{#N/A,#N/A,TRUE,"SUMMARY";#N/A,#N/A,TRUE,"LAND";#N/A,#N/A,TRUE,"DIRECT COST";#N/A,#N/A,TRUE,"INDIRECT COST";#N/A,#N/A,TRUE,"PERMIT FEES";#N/A,#N/A,TRUE,"ADDITIONAL PROJECT COST";"LOAN CASH FLOWS",#N/A,TRUE,"PROJECT COSTS";"SUBSUBSCHEDULE",#N/A,TRUE,"INCOME SUMMARY";"EARLY TRADING",#N/A,TRUE,"LEASEUP SCEN1 TARGET";#N/A,#N/A,TRUE,"APPENDIX";#N/A,#N/A,TRUE,"PROJECT COMPONENT BREAKDOWN"}</definedName>
    <definedName name="wrn.CGR." localSheetId="0" hidden="1">{#N/A,#N/A,TRUE,"SUMMARY";#N/A,#N/A,TRUE,"LAND";#N/A,#N/A,TRUE,"DIRECT COST";#N/A,#N/A,TRUE,"INDIRECT COST";#N/A,#N/A,TRUE,"PERMIT FEES";#N/A,#N/A,TRUE,"ADDITIONAL PROJECT COST";"LOAN CASH FLOWS",#N/A,TRUE,"PROJECT COSTS";"SUBSUBSCHEDULE",#N/A,TRUE,"INCOME SUMMARY";"EARLY TRADING",#N/A,TRUE,"LEASEUP SCEN1 TARGET";#N/A,#N/A,TRUE,"APPENDIX";#N/A,#N/A,TRUE,"PROJECT COMPONENT BREAKDOWN"}</definedName>
    <definedName name="wrn.CGR." hidden="1">{#N/A,#N/A,TRUE,"SUMMARY";#N/A,#N/A,TRUE,"LAND";#N/A,#N/A,TRUE,"DIRECT COST";#N/A,#N/A,TRUE,"INDIRECT COST";#N/A,#N/A,TRUE,"PERMIT FEES";#N/A,#N/A,TRUE,"ADDITIONAL PROJECT COST";"LOAN CASH FLOWS",#N/A,TRUE,"PROJECT COSTS";"SUBSUBSCHEDULE",#N/A,TRUE,"INCOME SUMMARY";"EARLY TRADING",#N/A,TRUE,"LEASEUP SCEN1 TARGET";#N/A,#N/A,TRUE,"APPENDIX";#N/A,#N/A,TRUE,"PROJECT COMPONENT BREAKDOWN"}</definedName>
    <definedName name="wrn.checks." localSheetId="12" hidden="1">{"Checks",#N/A,FALSE,"Checks"}</definedName>
    <definedName name="wrn.checks." localSheetId="11" hidden="1">{"Checks",#N/A,FALSE,"Checks"}</definedName>
    <definedName name="wrn.checks." localSheetId="2" hidden="1">{"Checks",#N/A,FALSE,"Checks"}</definedName>
    <definedName name="wrn.checks." localSheetId="10" hidden="1">{"Checks",#N/A,FALSE,"Checks"}</definedName>
    <definedName name="wrn.checks." localSheetId="4" hidden="1">{"Checks",#N/A,FALSE,"Checks"}</definedName>
    <definedName name="wrn.checks." localSheetId="6" hidden="1">{"Checks",#N/A,FALSE,"Checks"}</definedName>
    <definedName name="wrn.checks." localSheetId="0" hidden="1">{"Checks",#N/A,FALSE,"Checks"}</definedName>
    <definedName name="wrn.checks." hidden="1">{"Checks",#N/A,FALSE,"Checks"}</definedName>
    <definedName name="wrn.Complete._.Review." localSheetId="12" hidden="1">{#N/A,#N/A,FALSE,"Occ and Rate";#N/A,#N/A,FALSE,"PF Input";#N/A,#N/A,FALSE,"Capital Input";#N/A,#N/A,FALSE,"Proforma Five Yr";#N/A,#N/A,FALSE,"Calculations";#N/A,#N/A,FALSE,"Transaction Summary-DTW"}</definedName>
    <definedName name="wrn.Complete._.Review." localSheetId="11" hidden="1">{#N/A,#N/A,FALSE,"Occ and Rate";#N/A,#N/A,FALSE,"PF Input";#N/A,#N/A,FALSE,"Capital Input";#N/A,#N/A,FALSE,"Proforma Five Yr";#N/A,#N/A,FALSE,"Calculations";#N/A,#N/A,FALSE,"Transaction Summary-DTW"}</definedName>
    <definedName name="wrn.Complete._.Review." localSheetId="2" hidden="1">{#N/A,#N/A,FALSE,"Occ and Rate";#N/A,#N/A,FALSE,"PF Input";#N/A,#N/A,FALSE,"Capital Input";#N/A,#N/A,FALSE,"Proforma Five Yr";#N/A,#N/A,FALSE,"Calculations";#N/A,#N/A,FALSE,"Transaction Summary-DTW"}</definedName>
    <definedName name="wrn.Complete._.Review." localSheetId="10" hidden="1">{#N/A,#N/A,FALSE,"Occ and Rate";#N/A,#N/A,FALSE,"PF Input";#N/A,#N/A,FALSE,"Capital Input";#N/A,#N/A,FALSE,"Proforma Five Yr";#N/A,#N/A,FALSE,"Calculations";#N/A,#N/A,FALSE,"Transaction Summary-DTW"}</definedName>
    <definedName name="wrn.Complete._.Review." localSheetId="4" hidden="1">{#N/A,#N/A,FALSE,"Occ and Rate";#N/A,#N/A,FALSE,"PF Input";#N/A,#N/A,FALSE,"Capital Input";#N/A,#N/A,FALSE,"Proforma Five Yr";#N/A,#N/A,FALSE,"Calculations";#N/A,#N/A,FALSE,"Transaction Summary-DTW"}</definedName>
    <definedName name="wrn.Complete._.Review." localSheetId="6" hidden="1">{#N/A,#N/A,FALSE,"Occ and Rate";#N/A,#N/A,FALSE,"PF Input";#N/A,#N/A,FALSE,"Capital Input";#N/A,#N/A,FALSE,"Proforma Five Yr";#N/A,#N/A,FALSE,"Calculations";#N/A,#N/A,FALSE,"Transaction Summary-DTW"}</definedName>
    <definedName name="wrn.Complete._.Review." localSheetId="0" hidden="1">{#N/A,#N/A,FALSE,"Occ and Rate";#N/A,#N/A,FALSE,"PF Input";#N/A,#N/A,FALSE,"Capital Input";#N/A,#N/A,FALSE,"Proforma Five Yr";#N/A,#N/A,FALSE,"Calculations";#N/A,#N/A,FALSE,"Transaction Summary-DTW"}</definedName>
    <definedName name="wrn.Complete._.Review." hidden="1">{#N/A,#N/A,FALSE,"Occ and Rate";#N/A,#N/A,FALSE,"PF Input";#N/A,#N/A,FALSE,"Capital Input";#N/A,#N/A,FALSE,"Proforma Five Yr";#N/A,#N/A,FALSE,"Calculations";#N/A,#N/A,FALSE,"Transaction Summary-DTW"}</definedName>
    <definedName name="wrn.Conference._.Center._.Financials." localSheetId="12" hidden="1">{#N/A,#N/A,FALSE,"Pro Forma";#N/A,#N/A,FALSE,"Project Summary";#N/A,#N/A,FALSE,"Detail Estimate";#N/A,#N/A,FALSE,"Cashflow Schedule"}</definedName>
    <definedName name="wrn.Conference._.Center._.Financials." localSheetId="11" hidden="1">{#N/A,#N/A,FALSE,"Pro Forma";#N/A,#N/A,FALSE,"Project Summary";#N/A,#N/A,FALSE,"Detail Estimate";#N/A,#N/A,FALSE,"Cashflow Schedule"}</definedName>
    <definedName name="wrn.Conference._.Center._.Financials." localSheetId="2" hidden="1">{#N/A,#N/A,FALSE,"Pro Forma";#N/A,#N/A,FALSE,"Project Summary";#N/A,#N/A,FALSE,"Detail Estimate";#N/A,#N/A,FALSE,"Cashflow Schedule"}</definedName>
    <definedName name="wrn.Conference._.Center._.Financials." localSheetId="10" hidden="1">{#N/A,#N/A,FALSE,"Pro Forma";#N/A,#N/A,FALSE,"Project Summary";#N/A,#N/A,FALSE,"Detail Estimate";#N/A,#N/A,FALSE,"Cashflow Schedule"}</definedName>
    <definedName name="wrn.Conference._.Center._.Financials." localSheetId="4" hidden="1">{#N/A,#N/A,FALSE,"Pro Forma";#N/A,#N/A,FALSE,"Project Summary";#N/A,#N/A,FALSE,"Detail Estimate";#N/A,#N/A,FALSE,"Cashflow Schedule"}</definedName>
    <definedName name="wrn.Conference._.Center._.Financials." localSheetId="6" hidden="1">{#N/A,#N/A,FALSE,"Pro Forma";#N/A,#N/A,FALSE,"Project Summary";#N/A,#N/A,FALSE,"Detail Estimate";#N/A,#N/A,FALSE,"Cashflow Schedule"}</definedName>
    <definedName name="wrn.Conference._.Center._.Financials." localSheetId="0" hidden="1">{#N/A,#N/A,FALSE,"Pro Forma";#N/A,#N/A,FALSE,"Project Summary";#N/A,#N/A,FALSE,"Detail Estimate";#N/A,#N/A,FALSE,"Cashflow Schedule"}</definedName>
    <definedName name="wrn.Conference._.Center._.Financials." hidden="1">{#N/A,#N/A,FALSE,"Pro Forma";#N/A,#N/A,FALSE,"Project Summary";#N/A,#N/A,FALSE,"Detail Estimate";#N/A,#N/A,FALSE,"Cashflow Schedule"}</definedName>
    <definedName name="wrn.Conference._.Center._.Financials._1" localSheetId="12" hidden="1">{#N/A,#N/A,FALSE,"Pro Forma";#N/A,#N/A,FALSE,"Project Summary";#N/A,#N/A,FALSE,"Detail Estimate";#N/A,#N/A,FALSE,"Cashflow Schedule"}</definedName>
    <definedName name="wrn.Conference._.Center._.Financials._1" localSheetId="11" hidden="1">{#N/A,#N/A,FALSE,"Pro Forma";#N/A,#N/A,FALSE,"Project Summary";#N/A,#N/A,FALSE,"Detail Estimate";#N/A,#N/A,FALSE,"Cashflow Schedule"}</definedName>
    <definedName name="wrn.Conference._.Center._.Financials._1" localSheetId="2" hidden="1">{#N/A,#N/A,FALSE,"Pro Forma";#N/A,#N/A,FALSE,"Project Summary";#N/A,#N/A,FALSE,"Detail Estimate";#N/A,#N/A,FALSE,"Cashflow Schedule"}</definedName>
    <definedName name="wrn.Conference._.Center._.Financials._1" localSheetId="10" hidden="1">{#N/A,#N/A,FALSE,"Pro Forma";#N/A,#N/A,FALSE,"Project Summary";#N/A,#N/A,FALSE,"Detail Estimate";#N/A,#N/A,FALSE,"Cashflow Schedule"}</definedName>
    <definedName name="wrn.Conference._.Center._.Financials._1" localSheetId="4" hidden="1">{#N/A,#N/A,FALSE,"Pro Forma";#N/A,#N/A,FALSE,"Project Summary";#N/A,#N/A,FALSE,"Detail Estimate";#N/A,#N/A,FALSE,"Cashflow Schedule"}</definedName>
    <definedName name="wrn.Conference._.Center._.Financials._1" localSheetId="6" hidden="1">{#N/A,#N/A,FALSE,"Pro Forma";#N/A,#N/A,FALSE,"Project Summary";#N/A,#N/A,FALSE,"Detail Estimate";#N/A,#N/A,FALSE,"Cashflow Schedule"}</definedName>
    <definedName name="wrn.Conference._.Center._.Financials._1" localSheetId="0" hidden="1">{#N/A,#N/A,FALSE,"Pro Forma";#N/A,#N/A,FALSE,"Project Summary";#N/A,#N/A,FALSE,"Detail Estimate";#N/A,#N/A,FALSE,"Cashflow Schedule"}</definedName>
    <definedName name="wrn.Conference._.Center._.Financials._1" hidden="1">{#N/A,#N/A,FALSE,"Pro Forma";#N/A,#N/A,FALSE,"Project Summary";#N/A,#N/A,FALSE,"Detail Estimate";#N/A,#N/A,FALSE,"Cashflow Schedule"}</definedName>
    <definedName name="wrn.Conference._.Center._.Financials._1_1" localSheetId="12" hidden="1">{#N/A,#N/A,FALSE,"Pro Forma";#N/A,#N/A,FALSE,"Project Summary";#N/A,#N/A,FALSE,"Detail Estimate";#N/A,#N/A,FALSE,"Cashflow Schedule"}</definedName>
    <definedName name="wrn.Conference._.Center._.Financials._1_1" localSheetId="11" hidden="1">{#N/A,#N/A,FALSE,"Pro Forma";#N/A,#N/A,FALSE,"Project Summary";#N/A,#N/A,FALSE,"Detail Estimate";#N/A,#N/A,FALSE,"Cashflow Schedule"}</definedName>
    <definedName name="wrn.Conference._.Center._.Financials._1_1" localSheetId="2" hidden="1">{#N/A,#N/A,FALSE,"Pro Forma";#N/A,#N/A,FALSE,"Project Summary";#N/A,#N/A,FALSE,"Detail Estimate";#N/A,#N/A,FALSE,"Cashflow Schedule"}</definedName>
    <definedName name="wrn.Conference._.Center._.Financials._1_1" localSheetId="10" hidden="1">{#N/A,#N/A,FALSE,"Pro Forma";#N/A,#N/A,FALSE,"Project Summary";#N/A,#N/A,FALSE,"Detail Estimate";#N/A,#N/A,FALSE,"Cashflow Schedule"}</definedName>
    <definedName name="wrn.Conference._.Center._.Financials._1_1" localSheetId="4" hidden="1">{#N/A,#N/A,FALSE,"Pro Forma";#N/A,#N/A,FALSE,"Project Summary";#N/A,#N/A,FALSE,"Detail Estimate";#N/A,#N/A,FALSE,"Cashflow Schedule"}</definedName>
    <definedName name="wrn.Conference._.Center._.Financials._1_1" localSheetId="6" hidden="1">{#N/A,#N/A,FALSE,"Pro Forma";#N/A,#N/A,FALSE,"Project Summary";#N/A,#N/A,FALSE,"Detail Estimate";#N/A,#N/A,FALSE,"Cashflow Schedule"}</definedName>
    <definedName name="wrn.Conference._.Center._.Financials._1_1" localSheetId="0" hidden="1">{#N/A,#N/A,FALSE,"Pro Forma";#N/A,#N/A,FALSE,"Project Summary";#N/A,#N/A,FALSE,"Detail Estimate";#N/A,#N/A,FALSE,"Cashflow Schedule"}</definedName>
    <definedName name="wrn.Conference._.Center._.Financials._1_1" hidden="1">{#N/A,#N/A,FALSE,"Pro Forma";#N/A,#N/A,FALSE,"Project Summary";#N/A,#N/A,FALSE,"Detail Estimate";#N/A,#N/A,FALSE,"Cashflow Schedule"}</definedName>
    <definedName name="wrn.Conference._.Center._.Financials._3" localSheetId="12" hidden="1">{#N/A,#N/A,FALSE,"Pro Forma";#N/A,#N/A,FALSE,"Project Summary";#N/A,#N/A,FALSE,"Detail Estimate";#N/A,#N/A,FALSE,"Cashflow Schedule"}</definedName>
    <definedName name="wrn.Conference._.Center._.Financials._3" localSheetId="11" hidden="1">{#N/A,#N/A,FALSE,"Pro Forma";#N/A,#N/A,FALSE,"Project Summary";#N/A,#N/A,FALSE,"Detail Estimate";#N/A,#N/A,FALSE,"Cashflow Schedule"}</definedName>
    <definedName name="wrn.Conference._.Center._.Financials._3" localSheetId="2" hidden="1">{#N/A,#N/A,FALSE,"Pro Forma";#N/A,#N/A,FALSE,"Project Summary";#N/A,#N/A,FALSE,"Detail Estimate";#N/A,#N/A,FALSE,"Cashflow Schedule"}</definedName>
    <definedName name="wrn.Conference._.Center._.Financials._3" localSheetId="10" hidden="1">{#N/A,#N/A,FALSE,"Pro Forma";#N/A,#N/A,FALSE,"Project Summary";#N/A,#N/A,FALSE,"Detail Estimate";#N/A,#N/A,FALSE,"Cashflow Schedule"}</definedName>
    <definedName name="wrn.Conference._.Center._.Financials._3" localSheetId="4" hidden="1">{#N/A,#N/A,FALSE,"Pro Forma";#N/A,#N/A,FALSE,"Project Summary";#N/A,#N/A,FALSE,"Detail Estimate";#N/A,#N/A,FALSE,"Cashflow Schedule"}</definedName>
    <definedName name="wrn.Conference._.Center._.Financials._3" localSheetId="6" hidden="1">{#N/A,#N/A,FALSE,"Pro Forma";#N/A,#N/A,FALSE,"Project Summary";#N/A,#N/A,FALSE,"Detail Estimate";#N/A,#N/A,FALSE,"Cashflow Schedule"}</definedName>
    <definedName name="wrn.Conference._.Center._.Financials._3" localSheetId="0" hidden="1">{#N/A,#N/A,FALSE,"Pro Forma";#N/A,#N/A,FALSE,"Project Summary";#N/A,#N/A,FALSE,"Detail Estimate";#N/A,#N/A,FALSE,"Cashflow Schedule"}</definedName>
    <definedName name="wrn.Conference._.Center._.Financials._3" hidden="1">{#N/A,#N/A,FALSE,"Pro Forma";#N/A,#N/A,FALSE,"Project Summary";#N/A,#N/A,FALSE,"Detail Estimate";#N/A,#N/A,FALSE,"Cashflow Schedule"}</definedName>
    <definedName name="wrn.data." localSheetId="12" hidden="1">{"data",#N/A,FALSE,"INPUT"}</definedName>
    <definedName name="wrn.data." localSheetId="11" hidden="1">{"data",#N/A,FALSE,"INPUT"}</definedName>
    <definedName name="wrn.data." localSheetId="2" hidden="1">{"data",#N/A,FALSE,"INPUT"}</definedName>
    <definedName name="wrn.data." localSheetId="10" hidden="1">{"data",#N/A,FALSE,"INPUT"}</definedName>
    <definedName name="wrn.data." localSheetId="4" hidden="1">{"data",#N/A,FALSE,"INPUT"}</definedName>
    <definedName name="wrn.data." localSheetId="6" hidden="1">{"data",#N/A,FALSE,"INPUT"}</definedName>
    <definedName name="wrn.data." localSheetId="0" hidden="1">{"data",#N/A,FALSE,"INPUT"}</definedName>
    <definedName name="wrn.data." hidden="1">{"data",#N/A,FALSE,"INPUT"}</definedName>
    <definedName name="wrn.DCF." localSheetId="12" hidden="1">{#N/A,#N/A,FALSE,"DCF-COM";#N/A,#N/A,FALSE,"VAC-COM"}</definedName>
    <definedName name="wrn.DCF." localSheetId="11" hidden="1">{#N/A,#N/A,FALSE,"DCF-COM";#N/A,#N/A,FALSE,"VAC-COM"}</definedName>
    <definedName name="wrn.DCF." localSheetId="2" hidden="1">{#N/A,#N/A,FALSE,"DCF-COM";#N/A,#N/A,FALSE,"VAC-COM"}</definedName>
    <definedName name="wrn.DCF." localSheetId="10" hidden="1">{#N/A,#N/A,FALSE,"DCF-COM";#N/A,#N/A,FALSE,"VAC-COM"}</definedName>
    <definedName name="wrn.DCF." localSheetId="4" hidden="1">{#N/A,#N/A,FALSE,"DCF-COM";#N/A,#N/A,FALSE,"VAC-COM"}</definedName>
    <definedName name="wrn.DCF." localSheetId="6" hidden="1">{#N/A,#N/A,FALSE,"DCF-COM";#N/A,#N/A,FALSE,"VAC-COM"}</definedName>
    <definedName name="wrn.DCF." localSheetId="0" hidden="1">{#N/A,#N/A,FALSE,"DCF-COM";#N/A,#N/A,FALSE,"VAC-COM"}</definedName>
    <definedName name="wrn.DCF." hidden="1">{#N/A,#N/A,FALSE,"DCF-COM";#N/A,#N/A,FALSE,"VAC-COM"}</definedName>
    <definedName name="wrn.DETAIL._.SCHEDULES." localSheetId="12" hidden="1">{"ACCOUNT DETAIL",#N/A,FALSE,"SCHEDULE E";"ACCOUNT DETAIL",#N/A,FALSE,"SCHEDULE G";"ACCOUNT DETAIL",#N/A,FALSE,"SCHEDULE H";"ACCOUNT DETAIL",#N/A,FALSE,"SCHEDULE I"}</definedName>
    <definedName name="wrn.DETAIL._.SCHEDULES." localSheetId="11" hidden="1">{"ACCOUNT DETAIL",#N/A,FALSE,"SCHEDULE E";"ACCOUNT DETAIL",#N/A,FALSE,"SCHEDULE G";"ACCOUNT DETAIL",#N/A,FALSE,"SCHEDULE H";"ACCOUNT DETAIL",#N/A,FALSE,"SCHEDULE I"}</definedName>
    <definedName name="wrn.DETAIL._.SCHEDULES." localSheetId="2" hidden="1">{"ACCOUNT DETAIL",#N/A,FALSE,"SCHEDULE E";"ACCOUNT DETAIL",#N/A,FALSE,"SCHEDULE G";"ACCOUNT DETAIL",#N/A,FALSE,"SCHEDULE H";"ACCOUNT DETAIL",#N/A,FALSE,"SCHEDULE I"}</definedName>
    <definedName name="wrn.DETAIL._.SCHEDULES." localSheetId="10" hidden="1">{"ACCOUNT DETAIL",#N/A,FALSE,"SCHEDULE E";"ACCOUNT DETAIL",#N/A,FALSE,"SCHEDULE G";"ACCOUNT DETAIL",#N/A,FALSE,"SCHEDULE H";"ACCOUNT DETAIL",#N/A,FALSE,"SCHEDULE I"}</definedName>
    <definedName name="wrn.DETAIL._.SCHEDULES." localSheetId="4" hidden="1">{"ACCOUNT DETAIL",#N/A,FALSE,"SCHEDULE E";"ACCOUNT DETAIL",#N/A,FALSE,"SCHEDULE G";"ACCOUNT DETAIL",#N/A,FALSE,"SCHEDULE H";"ACCOUNT DETAIL",#N/A,FALSE,"SCHEDULE I"}</definedName>
    <definedName name="wrn.DETAIL._.SCHEDULES." localSheetId="6" hidden="1">{"ACCOUNT DETAIL",#N/A,FALSE,"SCHEDULE E";"ACCOUNT DETAIL",#N/A,FALSE,"SCHEDULE G";"ACCOUNT DETAIL",#N/A,FALSE,"SCHEDULE H";"ACCOUNT DETAIL",#N/A,FALSE,"SCHEDULE I"}</definedName>
    <definedName name="wrn.DETAIL._.SCHEDULES." localSheetId="0" hidden="1">{"ACCOUNT DETAIL",#N/A,FALSE,"SCHEDULE E";"ACCOUNT DETAIL",#N/A,FALSE,"SCHEDULE G";"ACCOUNT DETAIL",#N/A,FALSE,"SCHEDULE H";"ACCOUNT DETAIL",#N/A,FALSE,"SCHEDULE I"}</definedName>
    <definedName name="wrn.DETAIL._.SCHEDULES." hidden="1">{"ACCOUNT DETAIL",#N/A,FALSE,"SCHEDULE E";"ACCOUNT DETAIL",#N/A,FALSE,"SCHEDULE G";"ACCOUNT DETAIL",#N/A,FALSE,"SCHEDULE H";"ACCOUNT DETAIL",#N/A,FALSE,"SCHEDULE I"}</definedName>
    <definedName name="wrn.DRAFT2." localSheetId="12" hidden="1">{"SUMMARY1",#N/A,TRUE,"SUMMARY1";"TOTAL PJCT",#N/A,TRUE,"Feasability";"AMC INDRECT",#N/A,TRUE,"Feasability";"PROMANDE",#N/A,TRUE,"Feasability";#N/A,#N/A,TRUE,"DIRECT COST";"new roll 1",#N/A,TRUE,"NEW RENT ROLL";"LOST_RENT",#N/A,TRUE,"Lost rent-buyout";"detail estimate",#N/A,TRUE,"Detail estimate";"PROMEADE SUMMARY",#N/A,TRUE,"PROMENADE COST";"promenade cost",#N/A,TRUE,"PROMENADE COST"}</definedName>
    <definedName name="wrn.DRAFT2." localSheetId="11" hidden="1">{"SUMMARY1",#N/A,TRUE,"SUMMARY1";"TOTAL PJCT",#N/A,TRUE,"Feasability";"AMC INDRECT",#N/A,TRUE,"Feasability";"PROMANDE",#N/A,TRUE,"Feasability";#N/A,#N/A,TRUE,"DIRECT COST";"new roll 1",#N/A,TRUE,"NEW RENT ROLL";"LOST_RENT",#N/A,TRUE,"Lost rent-buyout";"detail estimate",#N/A,TRUE,"Detail estimate";"PROMEADE SUMMARY",#N/A,TRUE,"PROMENADE COST";"promenade cost",#N/A,TRUE,"PROMENADE COST"}</definedName>
    <definedName name="wrn.DRAFT2." localSheetId="2" hidden="1">{"SUMMARY1",#N/A,TRUE,"SUMMARY1";"TOTAL PJCT",#N/A,TRUE,"Feasability";"AMC INDRECT",#N/A,TRUE,"Feasability";"PROMANDE",#N/A,TRUE,"Feasability";#N/A,#N/A,TRUE,"DIRECT COST";"new roll 1",#N/A,TRUE,"NEW RENT ROLL";"LOST_RENT",#N/A,TRUE,"Lost rent-buyout";"detail estimate",#N/A,TRUE,"Detail estimate";"PROMEADE SUMMARY",#N/A,TRUE,"PROMENADE COST";"promenade cost",#N/A,TRUE,"PROMENADE COST"}</definedName>
    <definedName name="wrn.DRAFT2." localSheetId="10" hidden="1">{"SUMMARY1",#N/A,TRUE,"SUMMARY1";"TOTAL PJCT",#N/A,TRUE,"Feasability";"AMC INDRECT",#N/A,TRUE,"Feasability";"PROMANDE",#N/A,TRUE,"Feasability";#N/A,#N/A,TRUE,"DIRECT COST";"new roll 1",#N/A,TRUE,"NEW RENT ROLL";"LOST_RENT",#N/A,TRUE,"Lost rent-buyout";"detail estimate",#N/A,TRUE,"Detail estimate";"PROMEADE SUMMARY",#N/A,TRUE,"PROMENADE COST";"promenade cost",#N/A,TRUE,"PROMENADE COST"}</definedName>
    <definedName name="wrn.DRAFT2." localSheetId="4" hidden="1">{"SUMMARY1",#N/A,TRUE,"SUMMARY1";"TOTAL PJCT",#N/A,TRUE,"Feasability";"AMC INDRECT",#N/A,TRUE,"Feasability";"PROMANDE",#N/A,TRUE,"Feasability";#N/A,#N/A,TRUE,"DIRECT COST";"new roll 1",#N/A,TRUE,"NEW RENT ROLL";"LOST_RENT",#N/A,TRUE,"Lost rent-buyout";"detail estimate",#N/A,TRUE,"Detail estimate";"PROMEADE SUMMARY",#N/A,TRUE,"PROMENADE COST";"promenade cost",#N/A,TRUE,"PROMENADE COST"}</definedName>
    <definedName name="wrn.DRAFT2." localSheetId="6" hidden="1">{"SUMMARY1",#N/A,TRUE,"SUMMARY1";"TOTAL PJCT",#N/A,TRUE,"Feasability";"AMC INDRECT",#N/A,TRUE,"Feasability";"PROMANDE",#N/A,TRUE,"Feasability";#N/A,#N/A,TRUE,"DIRECT COST";"new roll 1",#N/A,TRUE,"NEW RENT ROLL";"LOST_RENT",#N/A,TRUE,"Lost rent-buyout";"detail estimate",#N/A,TRUE,"Detail estimate";"PROMEADE SUMMARY",#N/A,TRUE,"PROMENADE COST";"promenade cost",#N/A,TRUE,"PROMENADE COST"}</definedName>
    <definedName name="wrn.DRAFT2." localSheetId="0" hidden="1">{"SUMMARY1",#N/A,TRUE,"SUMMARY1";"TOTAL PJCT",#N/A,TRUE,"Feasability";"AMC INDRECT",#N/A,TRUE,"Feasability";"PROMANDE",#N/A,TRUE,"Feasability";#N/A,#N/A,TRUE,"DIRECT COST";"new roll 1",#N/A,TRUE,"NEW RENT ROLL";"LOST_RENT",#N/A,TRUE,"Lost rent-buyout";"detail estimate",#N/A,TRUE,"Detail estimate";"PROMEADE SUMMARY",#N/A,TRUE,"PROMENADE COST";"promenade cost",#N/A,TRUE,"PROMENADE COST"}</definedName>
    <definedName name="wrn.DRAFT2." hidden="1">{"SUMMARY1",#N/A,TRUE,"SUMMARY1";"TOTAL PJCT",#N/A,TRUE,"Feasability";"AMC INDRECT",#N/A,TRUE,"Feasability";"PROMANDE",#N/A,TRUE,"Feasability";#N/A,#N/A,TRUE,"DIRECT COST";"new roll 1",#N/A,TRUE,"NEW RENT ROLL";"LOST_RENT",#N/A,TRUE,"Lost rent-buyout";"detail estimate",#N/A,TRUE,"Detail estimate";"PROMEADE SUMMARY",#N/A,TRUE,"PROMENADE COST";"promenade cost",#N/A,TRUE,"PROMENADE COST"}</definedName>
    <definedName name="wrn.Draw._.Format." localSheetId="12" hidden="1">{"Current Draw",#N/A,FALSE,"Sheet1"}</definedName>
    <definedName name="wrn.Draw._.Format." localSheetId="11" hidden="1">{"Current Draw",#N/A,FALSE,"Sheet1"}</definedName>
    <definedName name="wrn.Draw._.Format." localSheetId="2" hidden="1">{"Current Draw",#N/A,FALSE,"Sheet1"}</definedName>
    <definedName name="wrn.Draw._.Format." localSheetId="10" hidden="1">{"Current Draw",#N/A,FALSE,"Sheet1"}</definedName>
    <definedName name="wrn.Draw._.Format." localSheetId="4" hidden="1">{"Current Draw",#N/A,FALSE,"Sheet1"}</definedName>
    <definedName name="wrn.Draw._.Format." localSheetId="6" hidden="1">{"Current Draw",#N/A,FALSE,"Sheet1"}</definedName>
    <definedName name="wrn.Draw._.Format." localSheetId="0" hidden="1">{"Current Draw",#N/A,FALSE,"Sheet1"}</definedName>
    <definedName name="wrn.Draw._.Format." hidden="1">{"Current Draw",#N/A,FALSE,"Sheet1"}</definedName>
    <definedName name="wrn.Ebit." localSheetId="12" hidden="1">{"Ebit_detail",#N/A,FALSE,"P&amp;L";"Ebit_division_direct",#N/A,FALSE,"P&amp;L";"Ebit_indirect_allocation",#N/A,FALSE,"P&amp;L";"Ebit_division_indirect",#N/A,FALSE,"P&amp;L";"Ebit_Variance",#N/A,FALSE,"P&amp;L"}</definedName>
    <definedName name="wrn.Ebit." localSheetId="11" hidden="1">{"Ebit_detail",#N/A,FALSE,"P&amp;L";"Ebit_division_direct",#N/A,FALSE,"P&amp;L";"Ebit_indirect_allocation",#N/A,FALSE,"P&amp;L";"Ebit_division_indirect",#N/A,FALSE,"P&amp;L";"Ebit_Variance",#N/A,FALSE,"P&amp;L"}</definedName>
    <definedName name="wrn.Ebit." localSheetId="2" hidden="1">{"Ebit_detail",#N/A,FALSE,"P&amp;L";"Ebit_division_direct",#N/A,FALSE,"P&amp;L";"Ebit_indirect_allocation",#N/A,FALSE,"P&amp;L";"Ebit_division_indirect",#N/A,FALSE,"P&amp;L";"Ebit_Variance",#N/A,FALSE,"P&amp;L"}</definedName>
    <definedName name="wrn.Ebit." localSheetId="10" hidden="1">{"Ebit_detail",#N/A,FALSE,"P&amp;L";"Ebit_division_direct",#N/A,FALSE,"P&amp;L";"Ebit_indirect_allocation",#N/A,FALSE,"P&amp;L";"Ebit_division_indirect",#N/A,FALSE,"P&amp;L";"Ebit_Variance",#N/A,FALSE,"P&amp;L"}</definedName>
    <definedName name="wrn.Ebit." localSheetId="4" hidden="1">{"Ebit_detail",#N/A,FALSE,"P&amp;L";"Ebit_division_direct",#N/A,FALSE,"P&amp;L";"Ebit_indirect_allocation",#N/A,FALSE,"P&amp;L";"Ebit_division_indirect",#N/A,FALSE,"P&amp;L";"Ebit_Variance",#N/A,FALSE,"P&amp;L"}</definedName>
    <definedName name="wrn.Ebit." localSheetId="6" hidden="1">{"Ebit_detail",#N/A,FALSE,"P&amp;L";"Ebit_division_direct",#N/A,FALSE,"P&amp;L";"Ebit_indirect_allocation",#N/A,FALSE,"P&amp;L";"Ebit_division_indirect",#N/A,FALSE,"P&amp;L";"Ebit_Variance",#N/A,FALSE,"P&amp;L"}</definedName>
    <definedName name="wrn.Ebit." localSheetId="0" hidden="1">{"Ebit_detail",#N/A,FALSE,"P&amp;L";"Ebit_division_direct",#N/A,FALSE,"P&amp;L";"Ebit_indirect_allocation",#N/A,FALSE,"P&amp;L";"Ebit_division_indirect",#N/A,FALSE,"P&amp;L";"Ebit_Variance",#N/A,FALSE,"P&amp;L"}</definedName>
    <definedName name="wrn.Ebit." hidden="1">{"Ebit_detail",#N/A,FALSE,"P&amp;L";"Ebit_division_direct",#N/A,FALSE,"P&amp;L";"Ebit_indirect_allocation",#N/A,FALSE,"P&amp;L";"Ebit_division_indirect",#N/A,FALSE,"P&amp;L";"Ebit_Variance",#N/A,FALSE,"P&amp;L"}</definedName>
    <definedName name="wrn.Executive._.Summary._.Reports." localSheetId="12" hidden="1">{"Estimated Proforma (Prelim. Proforma)",#N/A,TRUE,"Prelim. Proforma";"Summary Cash Flow Grid",#N/A,TRUE,"Cash Flow Grid";"Final Proforma (Final Proforma)",#N/A,TRUE,"Final Proforma";"Cash Flow Graph (Cash Flow Graphic)",#N/A,TRUE,"Cash Flow Graphic"}</definedName>
    <definedName name="wrn.Executive._.Summary._.Reports." localSheetId="11" hidden="1">{"Estimated Proforma (Prelim. Proforma)",#N/A,TRUE,"Prelim. Proforma";"Summary Cash Flow Grid",#N/A,TRUE,"Cash Flow Grid";"Final Proforma (Final Proforma)",#N/A,TRUE,"Final Proforma";"Cash Flow Graph (Cash Flow Graphic)",#N/A,TRUE,"Cash Flow Graphic"}</definedName>
    <definedName name="wrn.Executive._.Summary._.Reports." localSheetId="2" hidden="1">{"Estimated Proforma (Prelim. Proforma)",#N/A,TRUE,"Prelim. Proforma";"Summary Cash Flow Grid",#N/A,TRUE,"Cash Flow Grid";"Final Proforma (Final Proforma)",#N/A,TRUE,"Final Proforma";"Cash Flow Graph (Cash Flow Graphic)",#N/A,TRUE,"Cash Flow Graphic"}</definedName>
    <definedName name="wrn.Executive._.Summary._.Reports." localSheetId="10" hidden="1">{"Estimated Proforma (Prelim. Proforma)",#N/A,TRUE,"Prelim. Proforma";"Summary Cash Flow Grid",#N/A,TRUE,"Cash Flow Grid";"Final Proforma (Final Proforma)",#N/A,TRUE,"Final Proforma";"Cash Flow Graph (Cash Flow Graphic)",#N/A,TRUE,"Cash Flow Graphic"}</definedName>
    <definedName name="wrn.Executive._.Summary._.Reports." localSheetId="4" hidden="1">{"Estimated Proforma (Prelim. Proforma)",#N/A,TRUE,"Prelim. Proforma";"Summary Cash Flow Grid",#N/A,TRUE,"Cash Flow Grid";"Final Proforma (Final Proforma)",#N/A,TRUE,"Final Proforma";"Cash Flow Graph (Cash Flow Graphic)",#N/A,TRUE,"Cash Flow Graphic"}</definedName>
    <definedName name="wrn.Executive._.Summary._.Reports." localSheetId="6" hidden="1">{"Estimated Proforma (Prelim. Proforma)",#N/A,TRUE,"Prelim. Proforma";"Summary Cash Flow Grid",#N/A,TRUE,"Cash Flow Grid";"Final Proforma (Final Proforma)",#N/A,TRUE,"Final Proforma";"Cash Flow Graph (Cash Flow Graphic)",#N/A,TRUE,"Cash Flow Graphic"}</definedName>
    <definedName name="wrn.Executive._.Summary._.Reports." localSheetId="0" hidden="1">{"Estimated Proforma (Prelim. Proforma)",#N/A,TRUE,"Prelim. Proforma";"Summary Cash Flow Grid",#N/A,TRUE,"Cash Flow Grid";"Final Proforma (Final Proforma)",#N/A,TRUE,"Final Proforma";"Cash Flow Graph (Cash Flow Graphic)",#N/A,TRUE,"Cash Flow Graphic"}</definedName>
    <definedName name="wrn.Executive._.Summary._.Reports." hidden="1">{"Estimated Proforma (Prelim. Proforma)",#N/A,TRUE,"Prelim. Proforma";"Summary Cash Flow Grid",#N/A,TRUE,"Cash Flow Grid";"Final Proforma (Final Proforma)",#N/A,TRUE,"Final Proforma";"Cash Flow Graph (Cash Flow Graphic)",#N/A,TRUE,"Cash Flow Graphic"}</definedName>
    <definedName name="wrn.FCG." localSheetId="12"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CG." localSheetId="11"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CG." localSheetId="2"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CG." localSheetId="10"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CG." localSheetId="4"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CG." localSheetId="6"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CG." localSheetId="0"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CG."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eb98." localSheetId="12" hidden="1">{"sheet a",#N/A,FALSE,"A";"2 9 casflow",#N/A,FALSE,"B"}</definedName>
    <definedName name="wrn.Feb98." localSheetId="11" hidden="1">{"sheet a",#N/A,FALSE,"A";"2 9 casflow",#N/A,FALSE,"B"}</definedName>
    <definedName name="wrn.Feb98." localSheetId="2" hidden="1">{"sheet a",#N/A,FALSE,"A";"2 9 casflow",#N/A,FALSE,"B"}</definedName>
    <definedName name="wrn.Feb98." localSheetId="10" hidden="1">{"sheet a",#N/A,FALSE,"A";"2 9 casflow",#N/A,FALSE,"B"}</definedName>
    <definedName name="wrn.Feb98." localSheetId="4" hidden="1">{"sheet a",#N/A,FALSE,"A";"2 9 casflow",#N/A,FALSE,"B"}</definedName>
    <definedName name="wrn.Feb98." localSheetId="6" hidden="1">{"sheet a",#N/A,FALSE,"A";"2 9 casflow",#N/A,FALSE,"B"}</definedName>
    <definedName name="wrn.Feb98." localSheetId="0" hidden="1">{"sheet a",#N/A,FALSE,"A";"2 9 casflow",#N/A,FALSE,"B"}</definedName>
    <definedName name="wrn.Feb98." hidden="1">{"sheet a",#N/A,FALSE,"A";"2 9 casflow",#N/A,FALSE,"B"}</definedName>
    <definedName name="wrn.Filter." localSheetId="12" hidden="1">{#N/A,#N/A,FALSE,"Assump2";#N/A,#N/A,FALSE,"Income2";#N/A,#N/A,FALSE,"Balance2";#N/A,#N/A,FALSE,"DCF Filter";#N/A,#N/A,FALSE,"Trans Assump2";#N/A,#N/A,FALSE,"Combined Income2";#N/A,#N/A,FALSE,"Combined Balance2"}</definedName>
    <definedName name="wrn.Filter." localSheetId="11" hidden="1">{#N/A,#N/A,FALSE,"Assump2";#N/A,#N/A,FALSE,"Income2";#N/A,#N/A,FALSE,"Balance2";#N/A,#N/A,FALSE,"DCF Filter";#N/A,#N/A,FALSE,"Trans Assump2";#N/A,#N/A,FALSE,"Combined Income2";#N/A,#N/A,FALSE,"Combined Balance2"}</definedName>
    <definedName name="wrn.Filter." localSheetId="2" hidden="1">{#N/A,#N/A,FALSE,"Assump2";#N/A,#N/A,FALSE,"Income2";#N/A,#N/A,FALSE,"Balance2";#N/A,#N/A,FALSE,"DCF Filter";#N/A,#N/A,FALSE,"Trans Assump2";#N/A,#N/A,FALSE,"Combined Income2";#N/A,#N/A,FALSE,"Combined Balance2"}</definedName>
    <definedName name="wrn.Filter." localSheetId="10" hidden="1">{#N/A,#N/A,FALSE,"Assump2";#N/A,#N/A,FALSE,"Income2";#N/A,#N/A,FALSE,"Balance2";#N/A,#N/A,FALSE,"DCF Filter";#N/A,#N/A,FALSE,"Trans Assump2";#N/A,#N/A,FALSE,"Combined Income2";#N/A,#N/A,FALSE,"Combined Balance2"}</definedName>
    <definedName name="wrn.Filter." localSheetId="4" hidden="1">{#N/A,#N/A,FALSE,"Assump2";#N/A,#N/A,FALSE,"Income2";#N/A,#N/A,FALSE,"Balance2";#N/A,#N/A,FALSE,"DCF Filter";#N/A,#N/A,FALSE,"Trans Assump2";#N/A,#N/A,FALSE,"Combined Income2";#N/A,#N/A,FALSE,"Combined Balance2"}</definedName>
    <definedName name="wrn.Filter." localSheetId="6" hidden="1">{#N/A,#N/A,FALSE,"Assump2";#N/A,#N/A,FALSE,"Income2";#N/A,#N/A,FALSE,"Balance2";#N/A,#N/A,FALSE,"DCF Filter";#N/A,#N/A,FALSE,"Trans Assump2";#N/A,#N/A,FALSE,"Combined Income2";#N/A,#N/A,FALSE,"Combined Balance2"}</definedName>
    <definedName name="wrn.Filter." localSheetId="0" hidden="1">{#N/A,#N/A,FALSE,"Assump2";#N/A,#N/A,FALSE,"Income2";#N/A,#N/A,FALSE,"Balance2";#N/A,#N/A,FALSE,"DCF Filter";#N/A,#N/A,FALSE,"Trans Assump2";#N/A,#N/A,FALSE,"Combined Income2";#N/A,#N/A,FALSE,"Combined Balance2"}</definedName>
    <definedName name="wrn.Filter." hidden="1">{#N/A,#N/A,FALSE,"Assump2";#N/A,#N/A,FALSE,"Income2";#N/A,#N/A,FALSE,"Balance2";#N/A,#N/A,FALSE,"DCF Filter";#N/A,#N/A,FALSE,"Trans Assump2";#N/A,#N/A,FALSE,"Combined Income2";#N/A,#N/A,FALSE,"Combined Balance2"}</definedName>
    <definedName name="wrn.Finance._.Meeting._.1." localSheetId="12" hidden="1">{"Index",#N/A,FALSE,"Index";"Assumptions_country",#N/A,FALSE,"Assump";"Ebit_division_direct",#N/A,FALSE,"P&amp;L";"Reserves",#N/A,FALSE,"Reserves"}</definedName>
    <definedName name="wrn.Finance._.Meeting._.1." localSheetId="11" hidden="1">{"Index",#N/A,FALSE,"Index";"Assumptions_country",#N/A,FALSE,"Assump";"Ebit_division_direct",#N/A,FALSE,"P&amp;L";"Reserves",#N/A,FALSE,"Reserves"}</definedName>
    <definedName name="wrn.Finance._.Meeting._.1." localSheetId="2" hidden="1">{"Index",#N/A,FALSE,"Index";"Assumptions_country",#N/A,FALSE,"Assump";"Ebit_division_direct",#N/A,FALSE,"P&amp;L";"Reserves",#N/A,FALSE,"Reserves"}</definedName>
    <definedName name="wrn.Finance._.Meeting._.1." localSheetId="10" hidden="1">{"Index",#N/A,FALSE,"Index";"Assumptions_country",#N/A,FALSE,"Assump";"Ebit_division_direct",#N/A,FALSE,"P&amp;L";"Reserves",#N/A,FALSE,"Reserves"}</definedName>
    <definedName name="wrn.Finance._.Meeting._.1." localSheetId="4" hidden="1">{"Index",#N/A,FALSE,"Index";"Assumptions_country",#N/A,FALSE,"Assump";"Ebit_division_direct",#N/A,FALSE,"P&amp;L";"Reserves",#N/A,FALSE,"Reserves"}</definedName>
    <definedName name="wrn.Finance._.Meeting._.1." localSheetId="6" hidden="1">{"Index",#N/A,FALSE,"Index";"Assumptions_country",#N/A,FALSE,"Assump";"Ebit_division_direct",#N/A,FALSE,"P&amp;L";"Reserves",#N/A,FALSE,"Reserves"}</definedName>
    <definedName name="wrn.Finance._.Meeting._.1." localSheetId="0" hidden="1">{"Index",#N/A,FALSE,"Index";"Assumptions_country",#N/A,FALSE,"Assump";"Ebit_division_direct",#N/A,FALSE,"P&amp;L";"Reserves",#N/A,FALSE,"Reserves"}</definedName>
    <definedName name="wrn.Finance._.Meeting._.1." hidden="1">{"Index",#N/A,FALSE,"Index";"Assumptions_country",#N/A,FALSE,"Assump";"Ebit_division_direct",#N/A,FALSE,"P&amp;L";"Reserves",#N/A,FALSE,"Reserves"}</definedName>
    <definedName name="wrn.Finance._.Meeting._.2." localSheetId="12" hidden="1">{"Reconciliation",#N/A,FALSE,"Rec";"Ebit_detail",#N/A,FALSE,"P&amp;L";"Cash_summary",#N/A,FALSE,"Cash"}</definedName>
    <definedName name="wrn.Finance._.Meeting._.2." localSheetId="11" hidden="1">{"Reconciliation",#N/A,FALSE,"Rec";"Ebit_detail",#N/A,FALSE,"P&amp;L";"Cash_summary",#N/A,FALSE,"Cash"}</definedName>
    <definedName name="wrn.Finance._.Meeting._.2." localSheetId="2" hidden="1">{"Reconciliation",#N/A,FALSE,"Rec";"Ebit_detail",#N/A,FALSE,"P&amp;L";"Cash_summary",#N/A,FALSE,"Cash"}</definedName>
    <definedName name="wrn.Finance._.Meeting._.2." localSheetId="10" hidden="1">{"Reconciliation",#N/A,FALSE,"Rec";"Ebit_detail",#N/A,FALSE,"P&amp;L";"Cash_summary",#N/A,FALSE,"Cash"}</definedName>
    <definedName name="wrn.Finance._.Meeting._.2." localSheetId="4" hidden="1">{"Reconciliation",#N/A,FALSE,"Rec";"Ebit_detail",#N/A,FALSE,"P&amp;L";"Cash_summary",#N/A,FALSE,"Cash"}</definedName>
    <definedName name="wrn.Finance._.Meeting._.2." localSheetId="6" hidden="1">{"Reconciliation",#N/A,FALSE,"Rec";"Ebit_detail",#N/A,FALSE,"P&amp;L";"Cash_summary",#N/A,FALSE,"Cash"}</definedName>
    <definedName name="wrn.Finance._.Meeting._.2." localSheetId="0" hidden="1">{"Reconciliation",#N/A,FALSE,"Rec";"Ebit_detail",#N/A,FALSE,"P&amp;L";"Cash_summary",#N/A,FALSE,"Cash"}</definedName>
    <definedName name="wrn.Finance._.Meeting._.2." hidden="1">{"Reconciliation",#N/A,FALSE,"Rec";"Ebit_detail",#N/A,FALSE,"P&amp;L";"Cash_summary",#N/A,FALSE,"Cash"}</definedName>
    <definedName name="wrn.Financial._.Statements." localSheetId="12" hidden="1">{#N/A,#N/A,FALSE,"BS";#N/A,#N/A,FALSE,"IS";#N/A,#N/A,FALSE,"CF";#N/A,#N/A,FALSE,"EXP";#N/A,#N/A,FALSE,"FURN";#N/A,#N/A,FALSE,"MANNOI"}</definedName>
    <definedName name="wrn.Financial._.Statements." localSheetId="11" hidden="1">{#N/A,#N/A,FALSE,"BS";#N/A,#N/A,FALSE,"IS";#N/A,#N/A,FALSE,"CF";#N/A,#N/A,FALSE,"EXP";#N/A,#N/A,FALSE,"FURN";#N/A,#N/A,FALSE,"MANNOI"}</definedName>
    <definedName name="wrn.Financial._.Statements." localSheetId="2" hidden="1">{#N/A,#N/A,FALSE,"BS";#N/A,#N/A,FALSE,"IS";#N/A,#N/A,FALSE,"CF";#N/A,#N/A,FALSE,"EXP";#N/A,#N/A,FALSE,"FURN";#N/A,#N/A,FALSE,"MANNOI"}</definedName>
    <definedName name="wrn.Financial._.Statements." localSheetId="10" hidden="1">{#N/A,#N/A,FALSE,"BS";#N/A,#N/A,FALSE,"IS";#N/A,#N/A,FALSE,"CF";#N/A,#N/A,FALSE,"EXP";#N/A,#N/A,FALSE,"FURN";#N/A,#N/A,FALSE,"MANNOI"}</definedName>
    <definedName name="wrn.Financial._.Statements." localSheetId="4" hidden="1">{#N/A,#N/A,FALSE,"BS";#N/A,#N/A,FALSE,"IS";#N/A,#N/A,FALSE,"CF";#N/A,#N/A,FALSE,"EXP";#N/A,#N/A,FALSE,"FURN";#N/A,#N/A,FALSE,"MANNOI"}</definedName>
    <definedName name="wrn.Financial._.Statements." localSheetId="6" hidden="1">{#N/A,#N/A,FALSE,"BS";#N/A,#N/A,FALSE,"IS";#N/A,#N/A,FALSE,"CF";#N/A,#N/A,FALSE,"EXP";#N/A,#N/A,FALSE,"FURN";#N/A,#N/A,FALSE,"MANNOI"}</definedName>
    <definedName name="wrn.Financial._.Statements." localSheetId="0" hidden="1">{#N/A,#N/A,FALSE,"BS";#N/A,#N/A,FALSE,"IS";#N/A,#N/A,FALSE,"CF";#N/A,#N/A,FALSE,"EXP";#N/A,#N/A,FALSE,"FURN";#N/A,#N/A,FALSE,"MANNOI"}</definedName>
    <definedName name="wrn.Financial._.Statements." hidden="1">{#N/A,#N/A,FALSE,"BS";#N/A,#N/A,FALSE,"IS";#N/A,#N/A,FALSE,"CF";#N/A,#N/A,FALSE,"EXP";#N/A,#N/A,FALSE,"FURN";#N/A,#N/A,FALSE,"MANNOI"}</definedName>
    <definedName name="wrn.first2." localSheetId="12" hidden="1">{#N/A,#N/A,FALSE,"sum-don";#N/A,#N/A,FALSE,"inc-don"}</definedName>
    <definedName name="wrn.first2." localSheetId="11" hidden="1">{#N/A,#N/A,FALSE,"sum-don";#N/A,#N/A,FALSE,"inc-don"}</definedName>
    <definedName name="wrn.first2." localSheetId="2" hidden="1">{#N/A,#N/A,FALSE,"sum-don";#N/A,#N/A,FALSE,"inc-don"}</definedName>
    <definedName name="wrn.first2." localSheetId="10" hidden="1">{#N/A,#N/A,FALSE,"sum-don";#N/A,#N/A,FALSE,"inc-don"}</definedName>
    <definedName name="wrn.first2." localSheetId="4" hidden="1">{#N/A,#N/A,FALSE,"sum-don";#N/A,#N/A,FALSE,"inc-don"}</definedName>
    <definedName name="wrn.first2." localSheetId="6" hidden="1">{#N/A,#N/A,FALSE,"sum-don";#N/A,#N/A,FALSE,"inc-don"}</definedName>
    <definedName name="wrn.first2." localSheetId="0" hidden="1">{#N/A,#N/A,FALSE,"sum-don";#N/A,#N/A,FALSE,"inc-don"}</definedName>
    <definedName name="wrn.first2." hidden="1">{#N/A,#N/A,FALSE,"sum-don";#N/A,#N/A,FALSE,"inc-don"}</definedName>
    <definedName name="wrn.first3." localSheetId="12" hidden="1">{#N/A,#N/A,FALSE,"Summary";#N/A,#N/A,FALSE,"proj1";#N/A,#N/A,FALSE,"proj2"}</definedName>
    <definedName name="wrn.first3." localSheetId="11" hidden="1">{#N/A,#N/A,FALSE,"Summary";#N/A,#N/A,FALSE,"proj1";#N/A,#N/A,FALSE,"proj2"}</definedName>
    <definedName name="wrn.first3." localSheetId="2" hidden="1">{#N/A,#N/A,FALSE,"Summary";#N/A,#N/A,FALSE,"proj1";#N/A,#N/A,FALSE,"proj2"}</definedName>
    <definedName name="wrn.first3." localSheetId="10" hidden="1">{#N/A,#N/A,FALSE,"Summary";#N/A,#N/A,FALSE,"proj1";#N/A,#N/A,FALSE,"proj2"}</definedName>
    <definedName name="wrn.first3." localSheetId="4" hidden="1">{#N/A,#N/A,FALSE,"Summary";#N/A,#N/A,FALSE,"proj1";#N/A,#N/A,FALSE,"proj2"}</definedName>
    <definedName name="wrn.first3." localSheetId="6" hidden="1">{#N/A,#N/A,FALSE,"Summary";#N/A,#N/A,FALSE,"proj1";#N/A,#N/A,FALSE,"proj2"}</definedName>
    <definedName name="wrn.first3." localSheetId="0" hidden="1">{#N/A,#N/A,FALSE,"Summary";#N/A,#N/A,FALSE,"proj1";#N/A,#N/A,FALSE,"proj2"}</definedName>
    <definedName name="wrn.first3." hidden="1">{#N/A,#N/A,FALSE,"Summary";#N/A,#N/A,FALSE,"proj1";#N/A,#N/A,FALSE,"proj2"}</definedName>
    <definedName name="wrn.first4." localSheetId="12" hidden="1">{#N/A,#N/A,FALSE,"Summary";#N/A,#N/A,FALSE,"proj1";#N/A,#N/A,FALSE,"proj2";#N/A,#N/A,FALSE,"DCF"}</definedName>
    <definedName name="wrn.first4." localSheetId="11" hidden="1">{#N/A,#N/A,FALSE,"Summary";#N/A,#N/A,FALSE,"proj1";#N/A,#N/A,FALSE,"proj2";#N/A,#N/A,FALSE,"DCF"}</definedName>
    <definedName name="wrn.first4." localSheetId="2" hidden="1">{#N/A,#N/A,FALSE,"Summary";#N/A,#N/A,FALSE,"proj1";#N/A,#N/A,FALSE,"proj2";#N/A,#N/A,FALSE,"DCF"}</definedName>
    <definedName name="wrn.first4." localSheetId="10" hidden="1">{#N/A,#N/A,FALSE,"Summary";#N/A,#N/A,FALSE,"proj1";#N/A,#N/A,FALSE,"proj2";#N/A,#N/A,FALSE,"DCF"}</definedName>
    <definedName name="wrn.first4." localSheetId="4" hidden="1">{#N/A,#N/A,FALSE,"Summary";#N/A,#N/A,FALSE,"proj1";#N/A,#N/A,FALSE,"proj2";#N/A,#N/A,FALSE,"DCF"}</definedName>
    <definedName name="wrn.first4." localSheetId="6" hidden="1">{#N/A,#N/A,FALSE,"Summary";#N/A,#N/A,FALSE,"proj1";#N/A,#N/A,FALSE,"proj2";#N/A,#N/A,FALSE,"DCF"}</definedName>
    <definedName name="wrn.first4." localSheetId="0" hidden="1">{#N/A,#N/A,FALSE,"Summary";#N/A,#N/A,FALSE,"proj1";#N/A,#N/A,FALSE,"proj2";#N/A,#N/A,FALSE,"DCF"}</definedName>
    <definedName name="wrn.first4." hidden="1">{#N/A,#N/A,FALSE,"Summary";#N/A,#N/A,FALSE,"proj1";#N/A,#N/A,FALSE,"proj2";#N/A,#N/A,FALSE,"DCF"}</definedName>
    <definedName name="wrn.Fmgmtfee." localSheetId="12" hidden="1">{#N/A,#N/A,FALSE,"Fmgmtfee"}</definedName>
    <definedName name="wrn.Fmgmtfee." localSheetId="11" hidden="1">{#N/A,#N/A,FALSE,"Fmgmtfee"}</definedName>
    <definedName name="wrn.Fmgmtfee." localSheetId="2" hidden="1">{#N/A,#N/A,FALSE,"Fmgmtfee"}</definedName>
    <definedName name="wrn.Fmgmtfee." localSheetId="10" hidden="1">{#N/A,#N/A,FALSE,"Fmgmtfee"}</definedName>
    <definedName name="wrn.Fmgmtfee." localSheetId="4" hidden="1">{#N/A,#N/A,FALSE,"Fmgmtfee"}</definedName>
    <definedName name="wrn.Fmgmtfee." localSheetId="6" hidden="1">{#N/A,#N/A,FALSE,"Fmgmtfee"}</definedName>
    <definedName name="wrn.Fmgmtfee." localSheetId="0" hidden="1">{#N/A,#N/A,FALSE,"Fmgmtfee"}</definedName>
    <definedName name="wrn.Fmgmtfee." hidden="1">{#N/A,#N/A,FALSE,"Fmgmtfee"}</definedName>
    <definedName name="wrn.Full_Template." localSheetId="12"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Full_Template." localSheetId="11"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Full_Template." localSheetId="2"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Full_Template." localSheetId="10"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Full_Template." localSheetId="4"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Full_Template." localSheetId="6"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Full_Template." localSheetId="0"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Full_Template."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Garage." localSheetId="12" hidden="1">{#N/A,#N/A,FALSE,"Garage Assumpt 1";#N/A,#N/A,FALSE,"Garage Op Proj";#N/A,#N/A,FALSE,"Hist I&amp;E";#N/A,#N/A,FALSE,"Garage Lease"}</definedName>
    <definedName name="wrn.Garage." localSheetId="11" hidden="1">{#N/A,#N/A,FALSE,"Garage Assumpt 1";#N/A,#N/A,FALSE,"Garage Op Proj";#N/A,#N/A,FALSE,"Hist I&amp;E";#N/A,#N/A,FALSE,"Garage Lease"}</definedName>
    <definedName name="wrn.Garage." localSheetId="2" hidden="1">{#N/A,#N/A,FALSE,"Garage Assumpt 1";#N/A,#N/A,FALSE,"Garage Op Proj";#N/A,#N/A,FALSE,"Hist I&amp;E";#N/A,#N/A,FALSE,"Garage Lease"}</definedName>
    <definedName name="wrn.Garage." localSheetId="10" hidden="1">{#N/A,#N/A,FALSE,"Garage Assumpt 1";#N/A,#N/A,FALSE,"Garage Op Proj";#N/A,#N/A,FALSE,"Hist I&amp;E";#N/A,#N/A,FALSE,"Garage Lease"}</definedName>
    <definedName name="wrn.Garage." localSheetId="4" hidden="1">{#N/A,#N/A,FALSE,"Garage Assumpt 1";#N/A,#N/A,FALSE,"Garage Op Proj";#N/A,#N/A,FALSE,"Hist I&amp;E";#N/A,#N/A,FALSE,"Garage Lease"}</definedName>
    <definedName name="wrn.Garage." localSheetId="6" hidden="1">{#N/A,#N/A,FALSE,"Garage Assumpt 1";#N/A,#N/A,FALSE,"Garage Op Proj";#N/A,#N/A,FALSE,"Hist I&amp;E";#N/A,#N/A,FALSE,"Garage Lease"}</definedName>
    <definedName name="wrn.Garage." localSheetId="0" hidden="1">{#N/A,#N/A,FALSE,"Garage Assumpt 1";#N/A,#N/A,FALSE,"Garage Op Proj";#N/A,#N/A,FALSE,"Hist I&amp;E";#N/A,#N/A,FALSE,"Garage Lease"}</definedName>
    <definedName name="wrn.Garage." hidden="1">{#N/A,#N/A,FALSE,"Garage Assumpt 1";#N/A,#N/A,FALSE,"Garage Op Proj";#N/A,#N/A,FALSE,"Hist I&amp;E";#N/A,#N/A,FALSE,"Garage Lease"}</definedName>
    <definedName name="wrn.greg." localSheetId="12" hidden="1">{"three",#N/A,FALSE,"Capital";"four",#N/A,FALSE,"Capital"}</definedName>
    <definedName name="wrn.greg." localSheetId="11" hidden="1">{"three",#N/A,FALSE,"Capital";"four",#N/A,FALSE,"Capital"}</definedName>
    <definedName name="wrn.greg." localSheetId="2" hidden="1">{"three",#N/A,FALSE,"Capital";"four",#N/A,FALSE,"Capital"}</definedName>
    <definedName name="wrn.greg." localSheetId="10" hidden="1">{"three",#N/A,FALSE,"Capital";"four",#N/A,FALSE,"Capital"}</definedName>
    <definedName name="wrn.greg." localSheetId="4" hidden="1">{"three",#N/A,FALSE,"Capital";"four",#N/A,FALSE,"Capital"}</definedName>
    <definedName name="wrn.greg." localSheetId="6" hidden="1">{"three",#N/A,FALSE,"Capital";"four",#N/A,FALSE,"Capital"}</definedName>
    <definedName name="wrn.greg." localSheetId="0" hidden="1">{"three",#N/A,FALSE,"Capital";"four",#N/A,FALSE,"Capital"}</definedName>
    <definedName name="wrn.greg." hidden="1">{"three",#N/A,FALSE,"Capital";"four",#N/A,FALSE,"Capital"}</definedName>
    <definedName name="wrn.Gross._.up." localSheetId="12" hidden="1">{#N/A,#N/A,FALSE,"Gross-Up"}</definedName>
    <definedName name="wrn.Gross._.up." localSheetId="11" hidden="1">{#N/A,#N/A,FALSE,"Gross-Up"}</definedName>
    <definedName name="wrn.Gross._.up." localSheetId="2" hidden="1">{#N/A,#N/A,FALSE,"Gross-Up"}</definedName>
    <definedName name="wrn.Gross._.up." localSheetId="10" hidden="1">{#N/A,#N/A,FALSE,"Gross-Up"}</definedName>
    <definedName name="wrn.Gross._.up." localSheetId="4" hidden="1">{#N/A,#N/A,FALSE,"Gross-Up"}</definedName>
    <definedName name="wrn.Gross._.up." localSheetId="6" hidden="1">{#N/A,#N/A,FALSE,"Gross-Up"}</definedName>
    <definedName name="wrn.Gross._.up." localSheetId="0" hidden="1">{#N/A,#N/A,FALSE,"Gross-Up"}</definedName>
    <definedName name="wrn.Gross._.up." hidden="1">{#N/A,#N/A,FALSE,"Gross-Up"}</definedName>
    <definedName name="wrn.GSA._.PRINT." localSheetId="12" hidden="1">{#N/A,#N/A,FALSE,"DEV COSTS";#N/A,#N/A,FALSE,"10-YR C. F."}</definedName>
    <definedName name="wrn.GSA._.PRINT." localSheetId="11" hidden="1">{#N/A,#N/A,FALSE,"DEV COSTS";#N/A,#N/A,FALSE,"10-YR C. F."}</definedName>
    <definedName name="wrn.GSA._.PRINT." localSheetId="2" hidden="1">{#N/A,#N/A,FALSE,"DEV COSTS";#N/A,#N/A,FALSE,"10-YR C. F."}</definedName>
    <definedName name="wrn.GSA._.PRINT." localSheetId="10" hidden="1">{#N/A,#N/A,FALSE,"DEV COSTS";#N/A,#N/A,FALSE,"10-YR C. F."}</definedName>
    <definedName name="wrn.GSA._.PRINT." localSheetId="4" hidden="1">{#N/A,#N/A,FALSE,"DEV COSTS";#N/A,#N/A,FALSE,"10-YR C. F."}</definedName>
    <definedName name="wrn.GSA._.PRINT." localSheetId="6" hidden="1">{#N/A,#N/A,FALSE,"DEV COSTS";#N/A,#N/A,FALSE,"10-YR C. F."}</definedName>
    <definedName name="wrn.GSA._.PRINT." localSheetId="0" hidden="1">{#N/A,#N/A,FALSE,"DEV COSTS";#N/A,#N/A,FALSE,"10-YR C. F."}</definedName>
    <definedName name="wrn.GSA._.PRINT." hidden="1">{#N/A,#N/A,FALSE,"DEV COSTS";#N/A,#N/A,FALSE,"10-YR C. F."}</definedName>
    <definedName name="wrn.Hanover._.Portfolio._.Info.." localSheetId="12" hidden="1">{"Hanover Investment",#N/A,FALSE,"Wells Info";"Sponsor Investment/Return",#N/A,FALSE,"Wells Info";"Capital Structure",#N/A,FALSE,"Wells Info";"Operations/Value",#N/A,FALSE,"Wells Info";"Hanover Returns",#N/A,FALSE,"Wells Info"}</definedName>
    <definedName name="wrn.Hanover._.Portfolio._.Info.." localSheetId="11" hidden="1">{"Hanover Investment",#N/A,FALSE,"Wells Info";"Sponsor Investment/Return",#N/A,FALSE,"Wells Info";"Capital Structure",#N/A,FALSE,"Wells Info";"Operations/Value",#N/A,FALSE,"Wells Info";"Hanover Returns",#N/A,FALSE,"Wells Info"}</definedName>
    <definedName name="wrn.Hanover._.Portfolio._.Info.." localSheetId="2" hidden="1">{"Hanover Investment",#N/A,FALSE,"Wells Info";"Sponsor Investment/Return",#N/A,FALSE,"Wells Info";"Capital Structure",#N/A,FALSE,"Wells Info";"Operations/Value",#N/A,FALSE,"Wells Info";"Hanover Returns",#N/A,FALSE,"Wells Info"}</definedName>
    <definedName name="wrn.Hanover._.Portfolio._.Info.." localSheetId="10" hidden="1">{"Hanover Investment",#N/A,FALSE,"Wells Info";"Sponsor Investment/Return",#N/A,FALSE,"Wells Info";"Capital Structure",#N/A,FALSE,"Wells Info";"Operations/Value",#N/A,FALSE,"Wells Info";"Hanover Returns",#N/A,FALSE,"Wells Info"}</definedName>
    <definedName name="wrn.Hanover._.Portfolio._.Info.." localSheetId="4" hidden="1">{"Hanover Investment",#N/A,FALSE,"Wells Info";"Sponsor Investment/Return",#N/A,FALSE,"Wells Info";"Capital Structure",#N/A,FALSE,"Wells Info";"Operations/Value",#N/A,FALSE,"Wells Info";"Hanover Returns",#N/A,FALSE,"Wells Info"}</definedName>
    <definedName name="wrn.Hanover._.Portfolio._.Info.." localSheetId="6" hidden="1">{"Hanover Investment",#N/A,FALSE,"Wells Info";"Sponsor Investment/Return",#N/A,FALSE,"Wells Info";"Capital Structure",#N/A,FALSE,"Wells Info";"Operations/Value",#N/A,FALSE,"Wells Info";"Hanover Returns",#N/A,FALSE,"Wells Info"}</definedName>
    <definedName name="wrn.Hanover._.Portfolio._.Info.." localSheetId="0" hidden="1">{"Hanover Investment",#N/A,FALSE,"Wells Info";"Sponsor Investment/Return",#N/A,FALSE,"Wells Info";"Capital Structure",#N/A,FALSE,"Wells Info";"Operations/Value",#N/A,FALSE,"Wells Info";"Hanover Returns",#N/A,FALSE,"Wells Info"}</definedName>
    <definedName name="wrn.Hanover._.Portfolio._.Info.." hidden="1">{"Hanover Investment",#N/A,FALSE,"Wells Info";"Sponsor Investment/Return",#N/A,FALSE,"Wells Info";"Capital Structure",#N/A,FALSE,"Wells Info";"Operations/Value",#N/A,FALSE,"Wells Info";"Hanover Returns",#N/A,FALSE,"Wells Info"}</definedName>
    <definedName name="wrn.HEAT." localSheetId="12" hidden="1">{#N/A,#N/A,FALSE,"Heat";#N/A,#N/A,FALSE,"DCF";#N/A,#N/A,FALSE,"LBO";#N/A,#N/A,FALSE,"A";#N/A,#N/A,FALSE,"C";#N/A,#N/A,FALSE,"impd";#N/A,#N/A,FALSE,"Accr-Dilu"}</definedName>
    <definedName name="wrn.HEAT." localSheetId="11" hidden="1">{#N/A,#N/A,FALSE,"Heat";#N/A,#N/A,FALSE,"DCF";#N/A,#N/A,FALSE,"LBO";#N/A,#N/A,FALSE,"A";#N/A,#N/A,FALSE,"C";#N/A,#N/A,FALSE,"impd";#N/A,#N/A,FALSE,"Accr-Dilu"}</definedName>
    <definedName name="wrn.HEAT." localSheetId="2" hidden="1">{#N/A,#N/A,FALSE,"Heat";#N/A,#N/A,FALSE,"DCF";#N/A,#N/A,FALSE,"LBO";#N/A,#N/A,FALSE,"A";#N/A,#N/A,FALSE,"C";#N/A,#N/A,FALSE,"impd";#N/A,#N/A,FALSE,"Accr-Dilu"}</definedName>
    <definedName name="wrn.HEAT." localSheetId="10" hidden="1">{#N/A,#N/A,FALSE,"Heat";#N/A,#N/A,FALSE,"DCF";#N/A,#N/A,FALSE,"LBO";#N/A,#N/A,FALSE,"A";#N/A,#N/A,FALSE,"C";#N/A,#N/A,FALSE,"impd";#N/A,#N/A,FALSE,"Accr-Dilu"}</definedName>
    <definedName name="wrn.HEAT." localSheetId="4" hidden="1">{#N/A,#N/A,FALSE,"Heat";#N/A,#N/A,FALSE,"DCF";#N/A,#N/A,FALSE,"LBO";#N/A,#N/A,FALSE,"A";#N/A,#N/A,FALSE,"C";#N/A,#N/A,FALSE,"impd";#N/A,#N/A,FALSE,"Accr-Dilu"}</definedName>
    <definedName name="wrn.HEAT." localSheetId="6" hidden="1">{#N/A,#N/A,FALSE,"Heat";#N/A,#N/A,FALSE,"DCF";#N/A,#N/A,FALSE,"LBO";#N/A,#N/A,FALSE,"A";#N/A,#N/A,FALSE,"C";#N/A,#N/A,FALSE,"impd";#N/A,#N/A,FALSE,"Accr-Dilu"}</definedName>
    <definedName name="wrn.HEAT." localSheetId="0" hidden="1">{#N/A,#N/A,FALSE,"Heat";#N/A,#N/A,FALSE,"DCF";#N/A,#N/A,FALSE,"LBO";#N/A,#N/A,FALSE,"A";#N/A,#N/A,FALSE,"C";#N/A,#N/A,FALSE,"impd";#N/A,#N/A,FALSE,"Accr-Dilu"}</definedName>
    <definedName name="wrn.HEAT." hidden="1">{#N/A,#N/A,FALSE,"Heat";#N/A,#N/A,FALSE,"DCF";#N/A,#N/A,FALSE,"LBO";#N/A,#N/A,FALSE,"A";#N/A,#N/A,FALSE,"C";#N/A,#N/A,FALSE,"impd";#N/A,#N/A,FALSE,"Accr-Dilu"}</definedName>
    <definedName name="wrn.Hotel._.and._.Conf._.Center._.Owner._.Returns." localSheetId="12" hidden="1">{#N/A,#N/A,FALSE,"Combined Returns";#N/A,#N/A,FALSE,"Tax Returns";#N/A,#N/A,FALSE,"Cash Returns"}</definedName>
    <definedName name="wrn.Hotel._.and._.Conf._.Center._.Owner._.Returns." localSheetId="11" hidden="1">{#N/A,#N/A,FALSE,"Combined Returns";#N/A,#N/A,FALSE,"Tax Returns";#N/A,#N/A,FALSE,"Cash Returns"}</definedName>
    <definedName name="wrn.Hotel._.and._.Conf._.Center._.Owner._.Returns." localSheetId="2" hidden="1">{#N/A,#N/A,FALSE,"Combined Returns";#N/A,#N/A,FALSE,"Tax Returns";#N/A,#N/A,FALSE,"Cash Returns"}</definedName>
    <definedName name="wrn.Hotel._.and._.Conf._.Center._.Owner._.Returns." localSheetId="10" hidden="1">{#N/A,#N/A,FALSE,"Combined Returns";#N/A,#N/A,FALSE,"Tax Returns";#N/A,#N/A,FALSE,"Cash Returns"}</definedName>
    <definedName name="wrn.Hotel._.and._.Conf._.Center._.Owner._.Returns." localSheetId="4" hidden="1">{#N/A,#N/A,FALSE,"Combined Returns";#N/A,#N/A,FALSE,"Tax Returns";#N/A,#N/A,FALSE,"Cash Returns"}</definedName>
    <definedName name="wrn.Hotel._.and._.Conf._.Center._.Owner._.Returns." localSheetId="6" hidden="1">{#N/A,#N/A,FALSE,"Combined Returns";#N/A,#N/A,FALSE,"Tax Returns";#N/A,#N/A,FALSE,"Cash Returns"}</definedName>
    <definedName name="wrn.Hotel._.and._.Conf._.Center._.Owner._.Returns." localSheetId="0" hidden="1">{#N/A,#N/A,FALSE,"Combined Returns";#N/A,#N/A,FALSE,"Tax Returns";#N/A,#N/A,FALSE,"Cash Returns"}</definedName>
    <definedName name="wrn.Hotel._.and._.Conf._.Center._.Owner._.Returns." hidden="1">{#N/A,#N/A,FALSE,"Combined Returns";#N/A,#N/A,FALSE,"Tax Returns";#N/A,#N/A,FALSE,"Cash Returns"}</definedName>
    <definedName name="wrn.Hotel._.and._.Conf._.Center._.Owner._.Returns._1" localSheetId="12" hidden="1">{#N/A,#N/A,FALSE,"Combined Returns";#N/A,#N/A,FALSE,"Tax Returns";#N/A,#N/A,FALSE,"Cash Returns"}</definedName>
    <definedName name="wrn.Hotel._.and._.Conf._.Center._.Owner._.Returns._1" localSheetId="11" hidden="1">{#N/A,#N/A,FALSE,"Combined Returns";#N/A,#N/A,FALSE,"Tax Returns";#N/A,#N/A,FALSE,"Cash Returns"}</definedName>
    <definedName name="wrn.Hotel._.and._.Conf._.Center._.Owner._.Returns._1" localSheetId="2" hidden="1">{#N/A,#N/A,FALSE,"Combined Returns";#N/A,#N/A,FALSE,"Tax Returns";#N/A,#N/A,FALSE,"Cash Returns"}</definedName>
    <definedName name="wrn.Hotel._.and._.Conf._.Center._.Owner._.Returns._1" localSheetId="10" hidden="1">{#N/A,#N/A,FALSE,"Combined Returns";#N/A,#N/A,FALSE,"Tax Returns";#N/A,#N/A,FALSE,"Cash Returns"}</definedName>
    <definedName name="wrn.Hotel._.and._.Conf._.Center._.Owner._.Returns._1" localSheetId="4" hidden="1">{#N/A,#N/A,FALSE,"Combined Returns";#N/A,#N/A,FALSE,"Tax Returns";#N/A,#N/A,FALSE,"Cash Returns"}</definedName>
    <definedName name="wrn.Hotel._.and._.Conf._.Center._.Owner._.Returns._1" localSheetId="6" hidden="1">{#N/A,#N/A,FALSE,"Combined Returns";#N/A,#N/A,FALSE,"Tax Returns";#N/A,#N/A,FALSE,"Cash Returns"}</definedName>
    <definedName name="wrn.Hotel._.and._.Conf._.Center._.Owner._.Returns._1" localSheetId="0" hidden="1">{#N/A,#N/A,FALSE,"Combined Returns";#N/A,#N/A,FALSE,"Tax Returns";#N/A,#N/A,FALSE,"Cash Returns"}</definedName>
    <definedName name="wrn.Hotel._.and._.Conf._.Center._.Owner._.Returns._1" hidden="1">{#N/A,#N/A,FALSE,"Combined Returns";#N/A,#N/A,FALSE,"Tax Returns";#N/A,#N/A,FALSE,"Cash Returns"}</definedName>
    <definedName name="wrn.Hotel._.and._.Conf._.Center._.Owner._.Returns._1_1" localSheetId="12" hidden="1">{#N/A,#N/A,FALSE,"Combined Returns";#N/A,#N/A,FALSE,"Tax Returns";#N/A,#N/A,FALSE,"Cash Returns"}</definedName>
    <definedName name="wrn.Hotel._.and._.Conf._.Center._.Owner._.Returns._1_1" localSheetId="11" hidden="1">{#N/A,#N/A,FALSE,"Combined Returns";#N/A,#N/A,FALSE,"Tax Returns";#N/A,#N/A,FALSE,"Cash Returns"}</definedName>
    <definedName name="wrn.Hotel._.and._.Conf._.Center._.Owner._.Returns._1_1" localSheetId="2" hidden="1">{#N/A,#N/A,FALSE,"Combined Returns";#N/A,#N/A,FALSE,"Tax Returns";#N/A,#N/A,FALSE,"Cash Returns"}</definedName>
    <definedName name="wrn.Hotel._.and._.Conf._.Center._.Owner._.Returns._1_1" localSheetId="10" hidden="1">{#N/A,#N/A,FALSE,"Combined Returns";#N/A,#N/A,FALSE,"Tax Returns";#N/A,#N/A,FALSE,"Cash Returns"}</definedName>
    <definedName name="wrn.Hotel._.and._.Conf._.Center._.Owner._.Returns._1_1" localSheetId="4" hidden="1">{#N/A,#N/A,FALSE,"Combined Returns";#N/A,#N/A,FALSE,"Tax Returns";#N/A,#N/A,FALSE,"Cash Returns"}</definedName>
    <definedName name="wrn.Hotel._.and._.Conf._.Center._.Owner._.Returns._1_1" localSheetId="6" hidden="1">{#N/A,#N/A,FALSE,"Combined Returns";#N/A,#N/A,FALSE,"Tax Returns";#N/A,#N/A,FALSE,"Cash Returns"}</definedName>
    <definedName name="wrn.Hotel._.and._.Conf._.Center._.Owner._.Returns._1_1" localSheetId="0" hidden="1">{#N/A,#N/A,FALSE,"Combined Returns";#N/A,#N/A,FALSE,"Tax Returns";#N/A,#N/A,FALSE,"Cash Returns"}</definedName>
    <definedName name="wrn.Hotel._.and._.Conf._.Center._.Owner._.Returns._1_1" hidden="1">{#N/A,#N/A,FALSE,"Combined Returns";#N/A,#N/A,FALSE,"Tax Returns";#N/A,#N/A,FALSE,"Cash Returns"}</definedName>
    <definedName name="wrn.Hotel._.and._.Conf._.Center._.Owner._.Returns._3" localSheetId="12" hidden="1">{#N/A,#N/A,FALSE,"Combined Returns";#N/A,#N/A,FALSE,"Tax Returns";#N/A,#N/A,FALSE,"Cash Returns"}</definedName>
    <definedName name="wrn.Hotel._.and._.Conf._.Center._.Owner._.Returns._3" localSheetId="11" hidden="1">{#N/A,#N/A,FALSE,"Combined Returns";#N/A,#N/A,FALSE,"Tax Returns";#N/A,#N/A,FALSE,"Cash Returns"}</definedName>
    <definedName name="wrn.Hotel._.and._.Conf._.Center._.Owner._.Returns._3" localSheetId="2" hidden="1">{#N/A,#N/A,FALSE,"Combined Returns";#N/A,#N/A,FALSE,"Tax Returns";#N/A,#N/A,FALSE,"Cash Returns"}</definedName>
    <definedName name="wrn.Hotel._.and._.Conf._.Center._.Owner._.Returns._3" localSheetId="10" hidden="1">{#N/A,#N/A,FALSE,"Combined Returns";#N/A,#N/A,FALSE,"Tax Returns";#N/A,#N/A,FALSE,"Cash Returns"}</definedName>
    <definedName name="wrn.Hotel._.and._.Conf._.Center._.Owner._.Returns._3" localSheetId="4" hidden="1">{#N/A,#N/A,FALSE,"Combined Returns";#N/A,#N/A,FALSE,"Tax Returns";#N/A,#N/A,FALSE,"Cash Returns"}</definedName>
    <definedName name="wrn.Hotel._.and._.Conf._.Center._.Owner._.Returns._3" localSheetId="6" hidden="1">{#N/A,#N/A,FALSE,"Combined Returns";#N/A,#N/A,FALSE,"Tax Returns";#N/A,#N/A,FALSE,"Cash Returns"}</definedName>
    <definedName name="wrn.Hotel._.and._.Conf._.Center._.Owner._.Returns._3" localSheetId="0" hidden="1">{#N/A,#N/A,FALSE,"Combined Returns";#N/A,#N/A,FALSE,"Tax Returns";#N/A,#N/A,FALSE,"Cash Returns"}</definedName>
    <definedName name="wrn.Hotel._.and._.Conf._.Center._.Owner._.Returns._3" hidden="1">{#N/A,#N/A,FALSE,"Combined Returns";#N/A,#N/A,FALSE,"Tax Returns";#N/A,#N/A,FALSE,"Cash Returns"}</definedName>
    <definedName name="wrn.Hotel._.Financials." localSheetId="12" hidden="1">{#N/A,#N/A,FALSE,"Pro Forma";#N/A,#N/A,FALSE,"Project Summary";#N/A,#N/A,FALSE,"Detail Estimate";#N/A,#N/A,FALSE,"Cashflow Schedule"}</definedName>
    <definedName name="wrn.Hotel._.Financials." localSheetId="11" hidden="1">{#N/A,#N/A,FALSE,"Pro Forma";#N/A,#N/A,FALSE,"Project Summary";#N/A,#N/A,FALSE,"Detail Estimate";#N/A,#N/A,FALSE,"Cashflow Schedule"}</definedName>
    <definedName name="wrn.Hotel._.Financials." localSheetId="2" hidden="1">{#N/A,#N/A,FALSE,"Pro Forma";#N/A,#N/A,FALSE,"Project Summary";#N/A,#N/A,FALSE,"Detail Estimate";#N/A,#N/A,FALSE,"Cashflow Schedule"}</definedName>
    <definedName name="wrn.Hotel._.Financials." localSheetId="10" hidden="1">{#N/A,#N/A,FALSE,"Pro Forma";#N/A,#N/A,FALSE,"Project Summary";#N/A,#N/A,FALSE,"Detail Estimate";#N/A,#N/A,FALSE,"Cashflow Schedule"}</definedName>
    <definedName name="wrn.Hotel._.Financials." localSheetId="4" hidden="1">{#N/A,#N/A,FALSE,"Pro Forma";#N/A,#N/A,FALSE,"Project Summary";#N/A,#N/A,FALSE,"Detail Estimate";#N/A,#N/A,FALSE,"Cashflow Schedule"}</definedName>
    <definedName name="wrn.Hotel._.Financials." localSheetId="6" hidden="1">{#N/A,#N/A,FALSE,"Pro Forma";#N/A,#N/A,FALSE,"Project Summary";#N/A,#N/A,FALSE,"Detail Estimate";#N/A,#N/A,FALSE,"Cashflow Schedule"}</definedName>
    <definedName name="wrn.Hotel._.Financials." localSheetId="0" hidden="1">{#N/A,#N/A,FALSE,"Pro Forma";#N/A,#N/A,FALSE,"Project Summary";#N/A,#N/A,FALSE,"Detail Estimate";#N/A,#N/A,FALSE,"Cashflow Schedule"}</definedName>
    <definedName name="wrn.Hotel._.Financials." hidden="1">{#N/A,#N/A,FALSE,"Pro Forma";#N/A,#N/A,FALSE,"Project Summary";#N/A,#N/A,FALSE,"Detail Estimate";#N/A,#N/A,FALSE,"Cashflow Schedule"}</definedName>
    <definedName name="wrn.Hotel._.Financials._1" localSheetId="12" hidden="1">{#N/A,#N/A,FALSE,"Pro Forma";#N/A,#N/A,FALSE,"Project Summary";#N/A,#N/A,FALSE,"Detail Estimate";#N/A,#N/A,FALSE,"Cashflow Schedule"}</definedName>
    <definedName name="wrn.Hotel._.Financials._1" localSheetId="11" hidden="1">{#N/A,#N/A,FALSE,"Pro Forma";#N/A,#N/A,FALSE,"Project Summary";#N/A,#N/A,FALSE,"Detail Estimate";#N/A,#N/A,FALSE,"Cashflow Schedule"}</definedName>
    <definedName name="wrn.Hotel._.Financials._1" localSheetId="2" hidden="1">{#N/A,#N/A,FALSE,"Pro Forma";#N/A,#N/A,FALSE,"Project Summary";#N/A,#N/A,FALSE,"Detail Estimate";#N/A,#N/A,FALSE,"Cashflow Schedule"}</definedName>
    <definedName name="wrn.Hotel._.Financials._1" localSheetId="10" hidden="1">{#N/A,#N/A,FALSE,"Pro Forma";#N/A,#N/A,FALSE,"Project Summary";#N/A,#N/A,FALSE,"Detail Estimate";#N/A,#N/A,FALSE,"Cashflow Schedule"}</definedName>
    <definedName name="wrn.Hotel._.Financials._1" localSheetId="4" hidden="1">{#N/A,#N/A,FALSE,"Pro Forma";#N/A,#N/A,FALSE,"Project Summary";#N/A,#N/A,FALSE,"Detail Estimate";#N/A,#N/A,FALSE,"Cashflow Schedule"}</definedName>
    <definedName name="wrn.Hotel._.Financials._1" localSheetId="6" hidden="1">{#N/A,#N/A,FALSE,"Pro Forma";#N/A,#N/A,FALSE,"Project Summary";#N/A,#N/A,FALSE,"Detail Estimate";#N/A,#N/A,FALSE,"Cashflow Schedule"}</definedName>
    <definedName name="wrn.Hotel._.Financials._1" localSheetId="0" hidden="1">{#N/A,#N/A,FALSE,"Pro Forma";#N/A,#N/A,FALSE,"Project Summary";#N/A,#N/A,FALSE,"Detail Estimate";#N/A,#N/A,FALSE,"Cashflow Schedule"}</definedName>
    <definedName name="wrn.Hotel._.Financials._1" hidden="1">{#N/A,#N/A,FALSE,"Pro Forma";#N/A,#N/A,FALSE,"Project Summary";#N/A,#N/A,FALSE,"Detail Estimate";#N/A,#N/A,FALSE,"Cashflow Schedule"}</definedName>
    <definedName name="wrn.Hotel._.Financials._1_1" localSheetId="12" hidden="1">{#N/A,#N/A,FALSE,"Pro Forma";#N/A,#N/A,FALSE,"Project Summary";#N/A,#N/A,FALSE,"Detail Estimate";#N/A,#N/A,FALSE,"Cashflow Schedule"}</definedName>
    <definedName name="wrn.Hotel._.Financials._1_1" localSheetId="11" hidden="1">{#N/A,#N/A,FALSE,"Pro Forma";#N/A,#N/A,FALSE,"Project Summary";#N/A,#N/A,FALSE,"Detail Estimate";#N/A,#N/A,FALSE,"Cashflow Schedule"}</definedName>
    <definedName name="wrn.Hotel._.Financials._1_1" localSheetId="2" hidden="1">{#N/A,#N/A,FALSE,"Pro Forma";#N/A,#N/A,FALSE,"Project Summary";#N/A,#N/A,FALSE,"Detail Estimate";#N/A,#N/A,FALSE,"Cashflow Schedule"}</definedName>
    <definedName name="wrn.Hotel._.Financials._1_1" localSheetId="10" hidden="1">{#N/A,#N/A,FALSE,"Pro Forma";#N/A,#N/A,FALSE,"Project Summary";#N/A,#N/A,FALSE,"Detail Estimate";#N/A,#N/A,FALSE,"Cashflow Schedule"}</definedName>
    <definedName name="wrn.Hotel._.Financials._1_1" localSheetId="4" hidden="1">{#N/A,#N/A,FALSE,"Pro Forma";#N/A,#N/A,FALSE,"Project Summary";#N/A,#N/A,FALSE,"Detail Estimate";#N/A,#N/A,FALSE,"Cashflow Schedule"}</definedName>
    <definedName name="wrn.Hotel._.Financials._1_1" localSheetId="6" hidden="1">{#N/A,#N/A,FALSE,"Pro Forma";#N/A,#N/A,FALSE,"Project Summary";#N/A,#N/A,FALSE,"Detail Estimate";#N/A,#N/A,FALSE,"Cashflow Schedule"}</definedName>
    <definedName name="wrn.Hotel._.Financials._1_1" localSheetId="0" hidden="1">{#N/A,#N/A,FALSE,"Pro Forma";#N/A,#N/A,FALSE,"Project Summary";#N/A,#N/A,FALSE,"Detail Estimate";#N/A,#N/A,FALSE,"Cashflow Schedule"}</definedName>
    <definedName name="wrn.Hotel._.Financials._1_1" hidden="1">{#N/A,#N/A,FALSE,"Pro Forma";#N/A,#N/A,FALSE,"Project Summary";#N/A,#N/A,FALSE,"Detail Estimate";#N/A,#N/A,FALSE,"Cashflow Schedule"}</definedName>
    <definedName name="wrn.Hotel._.Financials._3" localSheetId="12" hidden="1">{#N/A,#N/A,FALSE,"Pro Forma";#N/A,#N/A,FALSE,"Project Summary";#N/A,#N/A,FALSE,"Detail Estimate";#N/A,#N/A,FALSE,"Cashflow Schedule"}</definedName>
    <definedName name="wrn.Hotel._.Financials._3" localSheetId="11" hidden="1">{#N/A,#N/A,FALSE,"Pro Forma";#N/A,#N/A,FALSE,"Project Summary";#N/A,#N/A,FALSE,"Detail Estimate";#N/A,#N/A,FALSE,"Cashflow Schedule"}</definedName>
    <definedName name="wrn.Hotel._.Financials._3" localSheetId="2" hidden="1">{#N/A,#N/A,FALSE,"Pro Forma";#N/A,#N/A,FALSE,"Project Summary";#N/A,#N/A,FALSE,"Detail Estimate";#N/A,#N/A,FALSE,"Cashflow Schedule"}</definedName>
    <definedName name="wrn.Hotel._.Financials._3" localSheetId="10" hidden="1">{#N/A,#N/A,FALSE,"Pro Forma";#N/A,#N/A,FALSE,"Project Summary";#N/A,#N/A,FALSE,"Detail Estimate";#N/A,#N/A,FALSE,"Cashflow Schedule"}</definedName>
    <definedName name="wrn.Hotel._.Financials._3" localSheetId="4" hidden="1">{#N/A,#N/A,FALSE,"Pro Forma";#N/A,#N/A,FALSE,"Project Summary";#N/A,#N/A,FALSE,"Detail Estimate";#N/A,#N/A,FALSE,"Cashflow Schedule"}</definedName>
    <definedName name="wrn.Hotel._.Financials._3" localSheetId="6" hidden="1">{#N/A,#N/A,FALSE,"Pro Forma";#N/A,#N/A,FALSE,"Project Summary";#N/A,#N/A,FALSE,"Detail Estimate";#N/A,#N/A,FALSE,"Cashflow Schedule"}</definedName>
    <definedName name="wrn.Hotel._.Financials._3" localSheetId="0" hidden="1">{#N/A,#N/A,FALSE,"Pro Forma";#N/A,#N/A,FALSE,"Project Summary";#N/A,#N/A,FALSE,"Detail Estimate";#N/A,#N/A,FALSE,"Cashflow Schedule"}</definedName>
    <definedName name="wrn.Hotel._.Financials._3" hidden="1">{#N/A,#N/A,FALSE,"Pro Forma";#N/A,#N/A,FALSE,"Project Summary";#N/A,#N/A,FALSE,"Detail Estimate";#N/A,#N/A,FALSE,"Cashflow Schedule"}</definedName>
    <definedName name="wrn.Hydraulic." localSheetId="12"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localSheetId="1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localSheetId="2"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localSheetId="10"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localSheetId="4"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localSheetId="6"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localSheetId="0"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localSheetId="12" hidden="1">{#N/A,#N/A,FALSE,"HuscoCombined-Summ";#N/A,#N/A,FALSE,"HuscoCombined-Income";#N/A,#N/A,FALSE,"HuscoCombined-Offering";#N/A,#N/A,FALSE,"Husco-Income";#N/A,#N/A,FALSE,"TargetEngineer";#N/A,#N/A,FALSE,"TargetAcqCalc";#N/A,#N/A,FALSE,"Husco-Acq"}</definedName>
    <definedName name="wrn.Hydraulic2." localSheetId="11" hidden="1">{#N/A,#N/A,FALSE,"HuscoCombined-Summ";#N/A,#N/A,FALSE,"HuscoCombined-Income";#N/A,#N/A,FALSE,"HuscoCombined-Offering";#N/A,#N/A,FALSE,"Husco-Income";#N/A,#N/A,FALSE,"TargetEngineer";#N/A,#N/A,FALSE,"TargetAcqCalc";#N/A,#N/A,FALSE,"Husco-Acq"}</definedName>
    <definedName name="wrn.Hydraulic2." localSheetId="2" hidden="1">{#N/A,#N/A,FALSE,"HuscoCombined-Summ";#N/A,#N/A,FALSE,"HuscoCombined-Income";#N/A,#N/A,FALSE,"HuscoCombined-Offering";#N/A,#N/A,FALSE,"Husco-Income";#N/A,#N/A,FALSE,"TargetEngineer";#N/A,#N/A,FALSE,"TargetAcqCalc";#N/A,#N/A,FALSE,"Husco-Acq"}</definedName>
    <definedName name="wrn.Hydraulic2." localSheetId="10" hidden="1">{#N/A,#N/A,FALSE,"HuscoCombined-Summ";#N/A,#N/A,FALSE,"HuscoCombined-Income";#N/A,#N/A,FALSE,"HuscoCombined-Offering";#N/A,#N/A,FALSE,"Husco-Income";#N/A,#N/A,FALSE,"TargetEngineer";#N/A,#N/A,FALSE,"TargetAcqCalc";#N/A,#N/A,FALSE,"Husco-Acq"}</definedName>
    <definedName name="wrn.Hydraulic2." localSheetId="4" hidden="1">{#N/A,#N/A,FALSE,"HuscoCombined-Summ";#N/A,#N/A,FALSE,"HuscoCombined-Income";#N/A,#N/A,FALSE,"HuscoCombined-Offering";#N/A,#N/A,FALSE,"Husco-Income";#N/A,#N/A,FALSE,"TargetEngineer";#N/A,#N/A,FALSE,"TargetAcqCalc";#N/A,#N/A,FALSE,"Husco-Acq"}</definedName>
    <definedName name="wrn.Hydraulic2." localSheetId="6" hidden="1">{#N/A,#N/A,FALSE,"HuscoCombined-Summ";#N/A,#N/A,FALSE,"HuscoCombined-Income";#N/A,#N/A,FALSE,"HuscoCombined-Offering";#N/A,#N/A,FALSE,"Husco-Income";#N/A,#N/A,FALSE,"TargetEngineer";#N/A,#N/A,FALSE,"TargetAcqCalc";#N/A,#N/A,FALSE,"Husco-Acq"}</definedName>
    <definedName name="wrn.Hydraulic2." localSheetId="0" hidden="1">{#N/A,#N/A,FALSE,"HuscoCombined-Summ";#N/A,#N/A,FALSE,"HuscoCombined-Income";#N/A,#N/A,FALSE,"HuscoCombined-Offering";#N/A,#N/A,FALSE,"Husco-Income";#N/A,#N/A,FALSE,"TargetEngineer";#N/A,#N/A,FALSE,"TargetAcqCalc";#N/A,#N/A,FALSE,"Husco-Acq"}</definedName>
    <definedName name="wrn.Hydraulic2." hidden="1">{#N/A,#N/A,FALSE,"HuscoCombined-Summ";#N/A,#N/A,FALSE,"HuscoCombined-Income";#N/A,#N/A,FALSE,"HuscoCombined-Offering";#N/A,#N/A,FALSE,"Husco-Income";#N/A,#N/A,FALSE,"TargetEngineer";#N/A,#N/A,FALSE,"TargetAcqCalc";#N/A,#N/A,FALSE,"Husco-Acq"}</definedName>
    <definedName name="wrn.III." localSheetId="12" hidden="1">{"CASHFLOW",#N/A,FALSE,"Northpointe"}</definedName>
    <definedName name="wrn.III." localSheetId="11" hidden="1">{"CASHFLOW",#N/A,FALSE,"Northpointe"}</definedName>
    <definedName name="wrn.III." localSheetId="2" hidden="1">{"CASHFLOW",#N/A,FALSE,"Northpointe"}</definedName>
    <definedName name="wrn.III." localSheetId="10" hidden="1">{"CASHFLOW",#N/A,FALSE,"Northpointe"}</definedName>
    <definedName name="wrn.III." localSheetId="4" hidden="1">{"CASHFLOW",#N/A,FALSE,"Northpointe"}</definedName>
    <definedName name="wrn.III." localSheetId="6" hidden="1">{"CASHFLOW",#N/A,FALSE,"Northpointe"}</definedName>
    <definedName name="wrn.III." localSheetId="0" hidden="1">{"CASHFLOW",#N/A,FALSE,"Northpointe"}</definedName>
    <definedName name="wrn.III." hidden="1">{"CASHFLOW",#N/A,FALSE,"Northpointe"}</definedName>
    <definedName name="wrn.Income._.Statements." localSheetId="12"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wrn.Income._.Statements." localSheetId="11"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wrn.Income._.Statements." localSheetId="2"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wrn.Income._.Statements." localSheetId="10"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wrn.Income._.Statements." localSheetId="4"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wrn.Income._.Statements." localSheetId="6"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wrn.Income._.Statements." localSheetId="0"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wrn.Income._.Statements."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wrn.Inputs." localSheetId="12" hidden="1">{"Inflation-BaseYear",#N/A,FALSE,"Inputs"}</definedName>
    <definedName name="wrn.Inputs." localSheetId="11" hidden="1">{"Inflation-BaseYear",#N/A,FALSE,"Inputs"}</definedName>
    <definedName name="wrn.Inputs." localSheetId="2" hidden="1">{"Inflation-BaseYear",#N/A,FALSE,"Inputs"}</definedName>
    <definedName name="wrn.Inputs." localSheetId="10" hidden="1">{"Inflation-BaseYear",#N/A,FALSE,"Inputs"}</definedName>
    <definedName name="wrn.Inputs." localSheetId="4" hidden="1">{"Inflation-BaseYear",#N/A,FALSE,"Inputs"}</definedName>
    <definedName name="wrn.Inputs." localSheetId="6" hidden="1">{"Inflation-BaseYear",#N/A,FALSE,"Inputs"}</definedName>
    <definedName name="wrn.Inputs." localSheetId="0" hidden="1">{"Inflation-BaseYear",#N/A,FALSE,"Inputs"}</definedName>
    <definedName name="wrn.Inputs." hidden="1">{"Inflation-BaseYear",#N/A,FALSE,"Inputs"}</definedName>
    <definedName name="wrn.Inputs._1" localSheetId="12" hidden="1">{"Inflation-BaseYear",#N/A,FALSE,"Inputs"}</definedName>
    <definedName name="wrn.Inputs._1" localSheetId="11" hidden="1">{"Inflation-BaseYear",#N/A,FALSE,"Inputs"}</definedName>
    <definedName name="wrn.Inputs._1" localSheetId="2" hidden="1">{"Inflation-BaseYear",#N/A,FALSE,"Inputs"}</definedName>
    <definedName name="wrn.Inputs._1" localSheetId="10" hidden="1">{"Inflation-BaseYear",#N/A,FALSE,"Inputs"}</definedName>
    <definedName name="wrn.Inputs._1" localSheetId="4" hidden="1">{"Inflation-BaseYear",#N/A,FALSE,"Inputs"}</definedName>
    <definedName name="wrn.Inputs._1" localSheetId="6" hidden="1">{"Inflation-BaseYear",#N/A,FALSE,"Inputs"}</definedName>
    <definedName name="wrn.Inputs._1" localSheetId="0" hidden="1">{"Inflation-BaseYear",#N/A,FALSE,"Inputs"}</definedName>
    <definedName name="wrn.Inputs._1" hidden="1">{"Inflation-BaseYear",#N/A,FALSE,"Inputs"}</definedName>
    <definedName name="wrn.Inputs._1_1" localSheetId="12" hidden="1">{"Inflation-BaseYear",#N/A,FALSE,"Inputs"}</definedName>
    <definedName name="wrn.Inputs._1_1" localSheetId="11" hidden="1">{"Inflation-BaseYear",#N/A,FALSE,"Inputs"}</definedName>
    <definedName name="wrn.Inputs._1_1" localSheetId="2" hidden="1">{"Inflation-BaseYear",#N/A,FALSE,"Inputs"}</definedName>
    <definedName name="wrn.Inputs._1_1" localSheetId="10" hidden="1">{"Inflation-BaseYear",#N/A,FALSE,"Inputs"}</definedName>
    <definedName name="wrn.Inputs._1_1" localSheetId="4" hidden="1">{"Inflation-BaseYear",#N/A,FALSE,"Inputs"}</definedName>
    <definedName name="wrn.Inputs._1_1" localSheetId="6" hidden="1">{"Inflation-BaseYear",#N/A,FALSE,"Inputs"}</definedName>
    <definedName name="wrn.Inputs._1_1" localSheetId="0" hidden="1">{"Inflation-BaseYear",#N/A,FALSE,"Inputs"}</definedName>
    <definedName name="wrn.Inputs._1_1" hidden="1">{"Inflation-BaseYear",#N/A,FALSE,"Inputs"}</definedName>
    <definedName name="wrn.Inputs._3" localSheetId="12" hidden="1">{"Inflation-BaseYear",#N/A,FALSE,"Inputs"}</definedName>
    <definedName name="wrn.Inputs._3" localSheetId="11" hidden="1">{"Inflation-BaseYear",#N/A,FALSE,"Inputs"}</definedName>
    <definedName name="wrn.Inputs._3" localSheetId="2" hidden="1">{"Inflation-BaseYear",#N/A,FALSE,"Inputs"}</definedName>
    <definedName name="wrn.Inputs._3" localSheetId="10" hidden="1">{"Inflation-BaseYear",#N/A,FALSE,"Inputs"}</definedName>
    <definedName name="wrn.Inputs._3" localSheetId="4" hidden="1">{"Inflation-BaseYear",#N/A,FALSE,"Inputs"}</definedName>
    <definedName name="wrn.Inputs._3" localSheetId="6" hidden="1">{"Inflation-BaseYear",#N/A,FALSE,"Inputs"}</definedName>
    <definedName name="wrn.Inputs._3" localSheetId="0" hidden="1">{"Inflation-BaseYear",#N/A,FALSE,"Inputs"}</definedName>
    <definedName name="wrn.Inputs._3" hidden="1">{"Inflation-BaseYear",#N/A,FALSE,"Inputs"}</definedName>
    <definedName name="wrn.INTERNAL._.COST." localSheetId="12" hidden="1">{"COST.PROFIT",#N/A,TRUE,"Cost.profit";"DDCOHEAD",#N/A,TRUE,"D,D&amp;C overhead"}</definedName>
    <definedName name="wrn.INTERNAL._.COST." localSheetId="11" hidden="1">{"COST.PROFIT",#N/A,TRUE,"Cost.profit";"DDCOHEAD",#N/A,TRUE,"D,D&amp;C overhead"}</definedName>
    <definedName name="wrn.INTERNAL._.COST." localSheetId="2" hidden="1">{"COST.PROFIT",#N/A,TRUE,"Cost.profit";"DDCOHEAD",#N/A,TRUE,"D,D&amp;C overhead"}</definedName>
    <definedName name="wrn.INTERNAL._.COST." localSheetId="10" hidden="1">{"COST.PROFIT",#N/A,TRUE,"Cost.profit";"DDCOHEAD",#N/A,TRUE,"D,D&amp;C overhead"}</definedName>
    <definedName name="wrn.INTERNAL._.COST." localSheetId="4" hidden="1">{"COST.PROFIT",#N/A,TRUE,"Cost.profit";"DDCOHEAD",#N/A,TRUE,"D,D&amp;C overhead"}</definedName>
    <definedName name="wrn.INTERNAL._.COST." localSheetId="6" hidden="1">{"COST.PROFIT",#N/A,TRUE,"Cost.profit";"DDCOHEAD",#N/A,TRUE,"D,D&amp;C overhead"}</definedName>
    <definedName name="wrn.INTERNAL._.COST." localSheetId="0" hidden="1">{"COST.PROFIT",#N/A,TRUE,"Cost.profit";"DDCOHEAD",#N/A,TRUE,"D,D&amp;C overhead"}</definedName>
    <definedName name="wrn.INTERNAL._.COST." hidden="1">{"COST.PROFIT",#N/A,TRUE,"Cost.profit";"DDCOHEAD",#N/A,TRUE,"D,D&amp;C overhead"}</definedName>
    <definedName name="wrn.Investment._.Review." localSheetId="12" hidden="1">{#N/A,#N/A,FALSE,"Proforma Five Yr";#N/A,#N/A,FALSE,"Capital Input";#N/A,#N/A,FALSE,"Calculations";#N/A,#N/A,FALSE,"Transaction Summary-DTW"}</definedName>
    <definedName name="wrn.Investment._.Review." localSheetId="11" hidden="1">{#N/A,#N/A,FALSE,"Proforma Five Yr";#N/A,#N/A,FALSE,"Capital Input";#N/A,#N/A,FALSE,"Calculations";#N/A,#N/A,FALSE,"Transaction Summary-DTW"}</definedName>
    <definedName name="wrn.Investment._.Review." localSheetId="2" hidden="1">{#N/A,#N/A,FALSE,"Proforma Five Yr";#N/A,#N/A,FALSE,"Capital Input";#N/A,#N/A,FALSE,"Calculations";#N/A,#N/A,FALSE,"Transaction Summary-DTW"}</definedName>
    <definedName name="wrn.Investment._.Review." localSheetId="10" hidden="1">{#N/A,#N/A,FALSE,"Proforma Five Yr";#N/A,#N/A,FALSE,"Capital Input";#N/A,#N/A,FALSE,"Calculations";#N/A,#N/A,FALSE,"Transaction Summary-DTW"}</definedName>
    <definedName name="wrn.Investment._.Review." localSheetId="4" hidden="1">{#N/A,#N/A,FALSE,"Proforma Five Yr";#N/A,#N/A,FALSE,"Capital Input";#N/A,#N/A,FALSE,"Calculations";#N/A,#N/A,FALSE,"Transaction Summary-DTW"}</definedName>
    <definedName name="wrn.Investment._.Review." localSheetId="6" hidden="1">{#N/A,#N/A,FALSE,"Proforma Five Yr";#N/A,#N/A,FALSE,"Capital Input";#N/A,#N/A,FALSE,"Calculations";#N/A,#N/A,FALSE,"Transaction Summary-DTW"}</definedName>
    <definedName name="wrn.Investment._.Review." localSheetId="0" hidden="1">{#N/A,#N/A,FALSE,"Proforma Five Yr";#N/A,#N/A,FALSE,"Capital Input";#N/A,#N/A,FALSE,"Calculations";#N/A,#N/A,FALSE,"Transaction Summary-DTW"}</definedName>
    <definedName name="wrn.Investment._.Review." hidden="1">{#N/A,#N/A,FALSE,"Proforma Five Yr";#N/A,#N/A,FALSE,"Capital Input";#N/A,#N/A,FALSE,"Calculations";#N/A,#N/A,FALSE,"Transaction Summary-DTW"}</definedName>
    <definedName name="wrn.ipovalue." localSheetId="12" hidden="1">{#N/A,#N/A,FALSE,"puboff";#N/A,#N/A,FALSE,"valuation";#N/A,#N/A,FALSE,"finanalsis";#N/A,#N/A,FALSE,"split";#N/A,#N/A,FALSE,"ownership"}</definedName>
    <definedName name="wrn.ipovalue." localSheetId="11" hidden="1">{#N/A,#N/A,FALSE,"puboff";#N/A,#N/A,FALSE,"valuation";#N/A,#N/A,FALSE,"finanalsis";#N/A,#N/A,FALSE,"split";#N/A,#N/A,FALSE,"ownership"}</definedName>
    <definedName name="wrn.ipovalue." localSheetId="2" hidden="1">{#N/A,#N/A,FALSE,"puboff";#N/A,#N/A,FALSE,"valuation";#N/A,#N/A,FALSE,"finanalsis";#N/A,#N/A,FALSE,"split";#N/A,#N/A,FALSE,"ownership"}</definedName>
    <definedName name="wrn.ipovalue." localSheetId="10" hidden="1">{#N/A,#N/A,FALSE,"puboff";#N/A,#N/A,FALSE,"valuation";#N/A,#N/A,FALSE,"finanalsis";#N/A,#N/A,FALSE,"split";#N/A,#N/A,FALSE,"ownership"}</definedName>
    <definedName name="wrn.ipovalue." localSheetId="4" hidden="1">{#N/A,#N/A,FALSE,"puboff";#N/A,#N/A,FALSE,"valuation";#N/A,#N/A,FALSE,"finanalsis";#N/A,#N/A,FALSE,"split";#N/A,#N/A,FALSE,"ownership"}</definedName>
    <definedName name="wrn.ipovalue." localSheetId="6" hidden="1">{#N/A,#N/A,FALSE,"puboff";#N/A,#N/A,FALSE,"valuation";#N/A,#N/A,FALSE,"finanalsis";#N/A,#N/A,FALSE,"split";#N/A,#N/A,FALSE,"ownership"}</definedName>
    <definedName name="wrn.ipovalue." localSheetId="0" hidden="1">{#N/A,#N/A,FALSE,"puboff";#N/A,#N/A,FALSE,"valuation";#N/A,#N/A,FALSE,"finanalsis";#N/A,#N/A,FALSE,"split";#N/A,#N/A,FALSE,"ownership"}</definedName>
    <definedName name="wrn.ipovalue." hidden="1">{#N/A,#N/A,FALSE,"puboff";#N/A,#N/A,FALSE,"valuation";#N/A,#N/A,FALSE,"finanalsis";#N/A,#N/A,FALSE,"split";#N/A,#N/A,FALSE,"ownership"}</definedName>
    <definedName name="wrn.ISCG._.model." localSheetId="12" hidden="1">{#N/A,#N/A,FALSE,"Second";#N/A,#N/A,FALSE,"ownership";#N/A,#N/A,FALSE,"Valuation";#N/A,#N/A,FALSE,"Eqiv";#N/A,#N/A,FALSE,"Mults";#N/A,#N/A,FALSE,"ISCG Graphics"}</definedName>
    <definedName name="wrn.ISCG._.model." localSheetId="11" hidden="1">{#N/A,#N/A,FALSE,"Second";#N/A,#N/A,FALSE,"ownership";#N/A,#N/A,FALSE,"Valuation";#N/A,#N/A,FALSE,"Eqiv";#N/A,#N/A,FALSE,"Mults";#N/A,#N/A,FALSE,"ISCG Graphics"}</definedName>
    <definedName name="wrn.ISCG._.model." localSheetId="2" hidden="1">{#N/A,#N/A,FALSE,"Second";#N/A,#N/A,FALSE,"ownership";#N/A,#N/A,FALSE,"Valuation";#N/A,#N/A,FALSE,"Eqiv";#N/A,#N/A,FALSE,"Mults";#N/A,#N/A,FALSE,"ISCG Graphics"}</definedName>
    <definedName name="wrn.ISCG._.model." localSheetId="10" hidden="1">{#N/A,#N/A,FALSE,"Second";#N/A,#N/A,FALSE,"ownership";#N/A,#N/A,FALSE,"Valuation";#N/A,#N/A,FALSE,"Eqiv";#N/A,#N/A,FALSE,"Mults";#N/A,#N/A,FALSE,"ISCG Graphics"}</definedName>
    <definedName name="wrn.ISCG._.model." localSheetId="4" hidden="1">{#N/A,#N/A,FALSE,"Second";#N/A,#N/A,FALSE,"ownership";#N/A,#N/A,FALSE,"Valuation";#N/A,#N/A,FALSE,"Eqiv";#N/A,#N/A,FALSE,"Mults";#N/A,#N/A,FALSE,"ISCG Graphics"}</definedName>
    <definedName name="wrn.ISCG._.model." localSheetId="6" hidden="1">{#N/A,#N/A,FALSE,"Second";#N/A,#N/A,FALSE,"ownership";#N/A,#N/A,FALSE,"Valuation";#N/A,#N/A,FALSE,"Eqiv";#N/A,#N/A,FALSE,"Mults";#N/A,#N/A,FALSE,"ISCG Graphics"}</definedName>
    <definedName name="wrn.ISCG._.model." localSheetId="0" hidden="1">{#N/A,#N/A,FALSE,"Second";#N/A,#N/A,FALSE,"ownership";#N/A,#N/A,FALSE,"Valuation";#N/A,#N/A,FALSE,"Eqiv";#N/A,#N/A,FALSE,"Mults";#N/A,#N/A,FALSE,"ISCG Graphics"}</definedName>
    <definedName name="wrn.ISCG._.model." hidden="1">{#N/A,#N/A,FALSE,"Second";#N/A,#N/A,FALSE,"ownership";#N/A,#N/A,FALSE,"Valuation";#N/A,#N/A,FALSE,"Eqiv";#N/A,#N/A,FALSE,"Mults";#N/A,#N/A,FALSE,"ISCG Graphics"}</definedName>
    <definedName name="wrn.jan._.98." localSheetId="12" hidden="1">{"sheet a",#N/A,FALSE,"A";"sheet b 1",#N/A,FALSE,"B";"sheet b 2",#N/A,FALSE,"B"}</definedName>
    <definedName name="wrn.jan._.98." localSheetId="11" hidden="1">{"sheet a",#N/A,FALSE,"A";"sheet b 1",#N/A,FALSE,"B";"sheet b 2",#N/A,FALSE,"B"}</definedName>
    <definedName name="wrn.jan._.98." localSheetId="2" hidden="1">{"sheet a",#N/A,FALSE,"A";"sheet b 1",#N/A,FALSE,"B";"sheet b 2",#N/A,FALSE,"B"}</definedName>
    <definedName name="wrn.jan._.98." localSheetId="10" hidden="1">{"sheet a",#N/A,FALSE,"A";"sheet b 1",#N/A,FALSE,"B";"sheet b 2",#N/A,FALSE,"B"}</definedName>
    <definedName name="wrn.jan._.98." localSheetId="4" hidden="1">{"sheet a",#N/A,FALSE,"A";"sheet b 1",#N/A,FALSE,"B";"sheet b 2",#N/A,FALSE,"B"}</definedName>
    <definedName name="wrn.jan._.98." localSheetId="6" hidden="1">{"sheet a",#N/A,FALSE,"A";"sheet b 1",#N/A,FALSE,"B";"sheet b 2",#N/A,FALSE,"B"}</definedName>
    <definedName name="wrn.jan._.98." localSheetId="0" hidden="1">{"sheet a",#N/A,FALSE,"A";"sheet b 1",#N/A,FALSE,"B";"sheet b 2",#N/A,FALSE,"B"}</definedName>
    <definedName name="wrn.jan._.98." hidden="1">{"sheet a",#N/A,FALSE,"A";"sheet b 1",#N/A,FALSE,"B";"sheet b 2",#N/A,FALSE,"B"}</definedName>
    <definedName name="wrn.LETTERED." localSheetId="12"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localSheetId="11"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localSheetId="2"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localSheetId="10"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localSheetId="4"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localSheetId="6"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localSheetId="0"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OWY._.REPORT." localSheetId="12" hidden="1">{"TITLE",#N/A,TRUE,"TITLE SHEET";"cover_sheet",#N/A,TRUE,"COVER SHHET";"PROFOMA",#N/A,TRUE,"Feasability";"DRTSMRY",#N/A,TRUE,"DIRECT COST";"NEW_ROLL",#N/A,TRUE,"NEW RENT ROLL";"LOST_RENT",#N/A,TRUE,"Lost rent-buyout"}</definedName>
    <definedName name="wrn.LOWY._.REPORT." localSheetId="11" hidden="1">{"TITLE",#N/A,TRUE,"TITLE SHEET";"cover_sheet",#N/A,TRUE,"COVER SHHET";"PROFOMA",#N/A,TRUE,"Feasability";"DRTSMRY",#N/A,TRUE,"DIRECT COST";"NEW_ROLL",#N/A,TRUE,"NEW RENT ROLL";"LOST_RENT",#N/A,TRUE,"Lost rent-buyout"}</definedName>
    <definedName name="wrn.LOWY._.REPORT." localSheetId="2" hidden="1">{"TITLE",#N/A,TRUE,"TITLE SHEET";"cover_sheet",#N/A,TRUE,"COVER SHHET";"PROFOMA",#N/A,TRUE,"Feasability";"DRTSMRY",#N/A,TRUE,"DIRECT COST";"NEW_ROLL",#N/A,TRUE,"NEW RENT ROLL";"LOST_RENT",#N/A,TRUE,"Lost rent-buyout"}</definedName>
    <definedName name="wrn.LOWY._.REPORT." localSheetId="10" hidden="1">{"TITLE",#N/A,TRUE,"TITLE SHEET";"cover_sheet",#N/A,TRUE,"COVER SHHET";"PROFOMA",#N/A,TRUE,"Feasability";"DRTSMRY",#N/A,TRUE,"DIRECT COST";"NEW_ROLL",#N/A,TRUE,"NEW RENT ROLL";"LOST_RENT",#N/A,TRUE,"Lost rent-buyout"}</definedName>
    <definedName name="wrn.LOWY._.REPORT." localSheetId="4" hidden="1">{"TITLE",#N/A,TRUE,"TITLE SHEET";"cover_sheet",#N/A,TRUE,"COVER SHHET";"PROFOMA",#N/A,TRUE,"Feasability";"DRTSMRY",#N/A,TRUE,"DIRECT COST";"NEW_ROLL",#N/A,TRUE,"NEW RENT ROLL";"LOST_RENT",#N/A,TRUE,"Lost rent-buyout"}</definedName>
    <definedName name="wrn.LOWY._.REPORT." localSheetId="6" hidden="1">{"TITLE",#N/A,TRUE,"TITLE SHEET";"cover_sheet",#N/A,TRUE,"COVER SHHET";"PROFOMA",#N/A,TRUE,"Feasability";"DRTSMRY",#N/A,TRUE,"DIRECT COST";"NEW_ROLL",#N/A,TRUE,"NEW RENT ROLL";"LOST_RENT",#N/A,TRUE,"Lost rent-buyout"}</definedName>
    <definedName name="wrn.LOWY._.REPORT." localSheetId="0" hidden="1">{"TITLE",#N/A,TRUE,"TITLE SHEET";"cover_sheet",#N/A,TRUE,"COVER SHHET";"PROFOMA",#N/A,TRUE,"Feasability";"DRTSMRY",#N/A,TRUE,"DIRECT COST";"NEW_ROLL",#N/A,TRUE,"NEW RENT ROLL";"LOST_RENT",#N/A,TRUE,"Lost rent-buyout"}</definedName>
    <definedName name="wrn.LOWY._.REPORT." hidden="1">{"TITLE",#N/A,TRUE,"TITLE SHEET";"cover_sheet",#N/A,TRUE,"COVER SHHET";"PROFOMA",#N/A,TRUE,"Feasability";"DRTSMRY",#N/A,TRUE,"DIRECT COST";"NEW_ROLL",#N/A,TRUE,"NEW RENT ROLL";"LOST_RENT",#N/A,TRUE,"Lost rent-buyout"}</definedName>
    <definedName name="wrn.Maine." localSheetId="12" hidden="1">{"Assumptions",#N/A,TRUE,"Assumptions";"Income",#N/A,TRUE,"Income";"Balance",#N/A,TRUE,"Balance"}</definedName>
    <definedName name="wrn.Maine." localSheetId="11" hidden="1">{"Assumptions",#N/A,TRUE,"Assumptions";"Income",#N/A,TRUE,"Income";"Balance",#N/A,TRUE,"Balance"}</definedName>
    <definedName name="wrn.Maine." localSheetId="2" hidden="1">{"Assumptions",#N/A,TRUE,"Assumptions";"Income",#N/A,TRUE,"Income";"Balance",#N/A,TRUE,"Balance"}</definedName>
    <definedName name="wrn.Maine." localSheetId="10" hidden="1">{"Assumptions",#N/A,TRUE,"Assumptions";"Income",#N/A,TRUE,"Income";"Balance",#N/A,TRUE,"Balance"}</definedName>
    <definedName name="wrn.Maine." localSheetId="4" hidden="1">{"Assumptions",#N/A,TRUE,"Assumptions";"Income",#N/A,TRUE,"Income";"Balance",#N/A,TRUE,"Balance"}</definedName>
    <definedName name="wrn.Maine." localSheetId="6" hidden="1">{"Assumptions",#N/A,TRUE,"Assumptions";"Income",#N/A,TRUE,"Income";"Balance",#N/A,TRUE,"Balance"}</definedName>
    <definedName name="wrn.Maine." localSheetId="0" hidden="1">{"Assumptions",#N/A,TRUE,"Assumptions";"Income",#N/A,TRUE,"Income";"Balance",#N/A,TRUE,"Balance"}</definedName>
    <definedName name="wrn.Maine." hidden="1">{"Assumptions",#N/A,TRUE,"Assumptions";"Income",#N/A,TRUE,"Income";"Balance",#N/A,TRUE,"Balance"}</definedName>
    <definedName name="wrn.Maine2." localSheetId="1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localSheetId="1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localSheetId="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localSheetId="10"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localSheetId="4"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localSheetId="6"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localSheetId="0"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RKETING." localSheetId="12" hidden="1">{#N/A,#N/A,FALSE,"MARKETING I";#N/A,#N/A,FALSE,"MARKETING II";#N/A,#N/A,FALSE,"MARKETING III"}</definedName>
    <definedName name="wrn.MARKETING." localSheetId="11" hidden="1">{#N/A,#N/A,FALSE,"MARKETING I";#N/A,#N/A,FALSE,"MARKETING II";#N/A,#N/A,FALSE,"MARKETING III"}</definedName>
    <definedName name="wrn.MARKETING." localSheetId="2" hidden="1">{#N/A,#N/A,FALSE,"MARKETING I";#N/A,#N/A,FALSE,"MARKETING II";#N/A,#N/A,FALSE,"MARKETING III"}</definedName>
    <definedName name="wrn.MARKETING." localSheetId="10" hidden="1">{#N/A,#N/A,FALSE,"MARKETING I";#N/A,#N/A,FALSE,"MARKETING II";#N/A,#N/A,FALSE,"MARKETING III"}</definedName>
    <definedName name="wrn.MARKETING." localSheetId="4" hidden="1">{#N/A,#N/A,FALSE,"MARKETING I";#N/A,#N/A,FALSE,"MARKETING II";#N/A,#N/A,FALSE,"MARKETING III"}</definedName>
    <definedName name="wrn.MARKETING." localSheetId="6" hidden="1">{#N/A,#N/A,FALSE,"MARKETING I";#N/A,#N/A,FALSE,"MARKETING II";#N/A,#N/A,FALSE,"MARKETING III"}</definedName>
    <definedName name="wrn.MARKETING." localSheetId="0" hidden="1">{#N/A,#N/A,FALSE,"MARKETING I";#N/A,#N/A,FALSE,"MARKETING II";#N/A,#N/A,FALSE,"MARKETING III"}</definedName>
    <definedName name="wrn.MARKETING." hidden="1">{#N/A,#N/A,FALSE,"MARKETING I";#N/A,#N/A,FALSE,"MARKETING II";#N/A,#N/A,FALSE,"MARKETING III"}</definedName>
    <definedName name="wrn.Master._.Developer._.Cash._.Flow." localSheetId="12" hidden="1">{#N/A,#N/A,FALSE,"Assumptions";#N/A,#N/A,FALSE,"Master Dev P&amp;L"}</definedName>
    <definedName name="wrn.Master._.Developer._.Cash._.Flow." localSheetId="11" hidden="1">{#N/A,#N/A,FALSE,"Assumptions";#N/A,#N/A,FALSE,"Master Dev P&amp;L"}</definedName>
    <definedName name="wrn.Master._.Developer._.Cash._.Flow." localSheetId="2" hidden="1">{#N/A,#N/A,FALSE,"Assumptions";#N/A,#N/A,FALSE,"Master Dev P&amp;L"}</definedName>
    <definedName name="wrn.Master._.Developer._.Cash._.Flow." localSheetId="10" hidden="1">{#N/A,#N/A,FALSE,"Assumptions";#N/A,#N/A,FALSE,"Master Dev P&amp;L"}</definedName>
    <definedName name="wrn.Master._.Developer._.Cash._.Flow." localSheetId="4" hidden="1">{#N/A,#N/A,FALSE,"Assumptions";#N/A,#N/A,FALSE,"Master Dev P&amp;L"}</definedName>
    <definedName name="wrn.Master._.Developer._.Cash._.Flow." localSheetId="6" hidden="1">{#N/A,#N/A,FALSE,"Assumptions";#N/A,#N/A,FALSE,"Master Dev P&amp;L"}</definedName>
    <definedName name="wrn.Master._.Developer._.Cash._.Flow." localSheetId="0" hidden="1">{#N/A,#N/A,FALSE,"Assumptions";#N/A,#N/A,FALSE,"Master Dev P&amp;L"}</definedName>
    <definedName name="wrn.Master._.Developer._.Cash._.Flow." hidden="1">{#N/A,#N/A,FALSE,"Assumptions";#N/A,#N/A,FALSE,"Master Dev P&amp;L"}</definedName>
    <definedName name="wrn.Master._.Developer._.Cash._.Flow._1" localSheetId="12" hidden="1">{#N/A,#N/A,FALSE,"Assumptions";#N/A,#N/A,FALSE,"Master Dev P&amp;L"}</definedName>
    <definedName name="wrn.Master._.Developer._.Cash._.Flow._1" localSheetId="11" hidden="1">{#N/A,#N/A,FALSE,"Assumptions";#N/A,#N/A,FALSE,"Master Dev P&amp;L"}</definedName>
    <definedName name="wrn.Master._.Developer._.Cash._.Flow._1" localSheetId="2" hidden="1">{#N/A,#N/A,FALSE,"Assumptions";#N/A,#N/A,FALSE,"Master Dev P&amp;L"}</definedName>
    <definedName name="wrn.Master._.Developer._.Cash._.Flow._1" localSheetId="10" hidden="1">{#N/A,#N/A,FALSE,"Assumptions";#N/A,#N/A,FALSE,"Master Dev P&amp;L"}</definedName>
    <definedName name="wrn.Master._.Developer._.Cash._.Flow._1" localSheetId="4" hidden="1">{#N/A,#N/A,FALSE,"Assumptions";#N/A,#N/A,FALSE,"Master Dev P&amp;L"}</definedName>
    <definedName name="wrn.Master._.Developer._.Cash._.Flow._1" localSheetId="6" hidden="1">{#N/A,#N/A,FALSE,"Assumptions";#N/A,#N/A,FALSE,"Master Dev P&amp;L"}</definedName>
    <definedName name="wrn.Master._.Developer._.Cash._.Flow._1" localSheetId="0" hidden="1">{#N/A,#N/A,FALSE,"Assumptions";#N/A,#N/A,FALSE,"Master Dev P&amp;L"}</definedName>
    <definedName name="wrn.Master._.Developer._.Cash._.Flow._1" hidden="1">{#N/A,#N/A,FALSE,"Assumptions";#N/A,#N/A,FALSE,"Master Dev P&amp;L"}</definedName>
    <definedName name="wrn.Master._.Developer._.Cash._.Flow._1_1" localSheetId="12" hidden="1">{#N/A,#N/A,FALSE,"Assumptions";#N/A,#N/A,FALSE,"Master Dev P&amp;L"}</definedName>
    <definedName name="wrn.Master._.Developer._.Cash._.Flow._1_1" localSheetId="11" hidden="1">{#N/A,#N/A,FALSE,"Assumptions";#N/A,#N/A,FALSE,"Master Dev P&amp;L"}</definedName>
    <definedName name="wrn.Master._.Developer._.Cash._.Flow._1_1" localSheetId="2" hidden="1">{#N/A,#N/A,FALSE,"Assumptions";#N/A,#N/A,FALSE,"Master Dev P&amp;L"}</definedName>
    <definedName name="wrn.Master._.Developer._.Cash._.Flow._1_1" localSheetId="10" hidden="1">{#N/A,#N/A,FALSE,"Assumptions";#N/A,#N/A,FALSE,"Master Dev P&amp;L"}</definedName>
    <definedName name="wrn.Master._.Developer._.Cash._.Flow._1_1" localSheetId="4" hidden="1">{#N/A,#N/A,FALSE,"Assumptions";#N/A,#N/A,FALSE,"Master Dev P&amp;L"}</definedName>
    <definedName name="wrn.Master._.Developer._.Cash._.Flow._1_1" localSheetId="6" hidden="1">{#N/A,#N/A,FALSE,"Assumptions";#N/A,#N/A,FALSE,"Master Dev P&amp;L"}</definedName>
    <definedName name="wrn.Master._.Developer._.Cash._.Flow._1_1" localSheetId="0" hidden="1">{#N/A,#N/A,FALSE,"Assumptions";#N/A,#N/A,FALSE,"Master Dev P&amp;L"}</definedName>
    <definedName name="wrn.Master._.Developer._.Cash._.Flow._1_1" hidden="1">{#N/A,#N/A,FALSE,"Assumptions";#N/A,#N/A,FALSE,"Master Dev P&amp;L"}</definedName>
    <definedName name="wrn.Master._.Developer._.Cash._.Flow._3" localSheetId="12" hidden="1">{#N/A,#N/A,FALSE,"Assumptions";#N/A,#N/A,FALSE,"Master Dev P&amp;L"}</definedName>
    <definedName name="wrn.Master._.Developer._.Cash._.Flow._3" localSheetId="11" hidden="1">{#N/A,#N/A,FALSE,"Assumptions";#N/A,#N/A,FALSE,"Master Dev P&amp;L"}</definedName>
    <definedName name="wrn.Master._.Developer._.Cash._.Flow._3" localSheetId="2" hidden="1">{#N/A,#N/A,FALSE,"Assumptions";#N/A,#N/A,FALSE,"Master Dev P&amp;L"}</definedName>
    <definedName name="wrn.Master._.Developer._.Cash._.Flow._3" localSheetId="10" hidden="1">{#N/A,#N/A,FALSE,"Assumptions";#N/A,#N/A,FALSE,"Master Dev P&amp;L"}</definedName>
    <definedName name="wrn.Master._.Developer._.Cash._.Flow._3" localSheetId="4" hidden="1">{#N/A,#N/A,FALSE,"Assumptions";#N/A,#N/A,FALSE,"Master Dev P&amp;L"}</definedName>
    <definedName name="wrn.Master._.Developer._.Cash._.Flow._3" localSheetId="6" hidden="1">{#N/A,#N/A,FALSE,"Assumptions";#N/A,#N/A,FALSE,"Master Dev P&amp;L"}</definedName>
    <definedName name="wrn.Master._.Developer._.Cash._.Flow._3" localSheetId="0" hidden="1">{#N/A,#N/A,FALSE,"Assumptions";#N/A,#N/A,FALSE,"Master Dev P&amp;L"}</definedName>
    <definedName name="wrn.Master._.Developer._.Cash._.Flow._3" hidden="1">{#N/A,#N/A,FALSE,"Assumptions";#N/A,#N/A,FALSE,"Master Dev P&amp;L"}</definedName>
    <definedName name="wrn.MATRICES._.and._.CFs." localSheetId="12" hidden="1">{#N/A,#N/A,FALSE,"Assumptions";#N/A,#N/A,FALSE,"Consol CF";#N/A,#N/A,FALSE,"matx B4 DS";#N/A,#N/A,FALSE,"Hacienda CF";#N/A,#N/A,FALSE,"matx B4 DS Hac";#N/A,#N/A,FALSE,"Chabot CF";#N/A,#N/A,FALSE,"matx B4 DS Chabot";#N/A,#N/A,FALSE,"Diablo CF";#N/A,#N/A,FALSE,"matx B4 DS Diablo"}</definedName>
    <definedName name="wrn.MATRICES._.and._.CFs." localSheetId="11" hidden="1">{#N/A,#N/A,FALSE,"Assumptions";#N/A,#N/A,FALSE,"Consol CF";#N/A,#N/A,FALSE,"matx B4 DS";#N/A,#N/A,FALSE,"Hacienda CF";#N/A,#N/A,FALSE,"matx B4 DS Hac";#N/A,#N/A,FALSE,"Chabot CF";#N/A,#N/A,FALSE,"matx B4 DS Chabot";#N/A,#N/A,FALSE,"Diablo CF";#N/A,#N/A,FALSE,"matx B4 DS Diablo"}</definedName>
    <definedName name="wrn.MATRICES._.and._.CFs." localSheetId="2" hidden="1">{#N/A,#N/A,FALSE,"Assumptions";#N/A,#N/A,FALSE,"Consol CF";#N/A,#N/A,FALSE,"matx B4 DS";#N/A,#N/A,FALSE,"Hacienda CF";#N/A,#N/A,FALSE,"matx B4 DS Hac";#N/A,#N/A,FALSE,"Chabot CF";#N/A,#N/A,FALSE,"matx B4 DS Chabot";#N/A,#N/A,FALSE,"Diablo CF";#N/A,#N/A,FALSE,"matx B4 DS Diablo"}</definedName>
    <definedName name="wrn.MATRICES._.and._.CFs." localSheetId="10" hidden="1">{#N/A,#N/A,FALSE,"Assumptions";#N/A,#N/A,FALSE,"Consol CF";#N/A,#N/A,FALSE,"matx B4 DS";#N/A,#N/A,FALSE,"Hacienda CF";#N/A,#N/A,FALSE,"matx B4 DS Hac";#N/A,#N/A,FALSE,"Chabot CF";#N/A,#N/A,FALSE,"matx B4 DS Chabot";#N/A,#N/A,FALSE,"Diablo CF";#N/A,#N/A,FALSE,"matx B4 DS Diablo"}</definedName>
    <definedName name="wrn.MATRICES._.and._.CFs." localSheetId="4" hidden="1">{#N/A,#N/A,FALSE,"Assumptions";#N/A,#N/A,FALSE,"Consol CF";#N/A,#N/A,FALSE,"matx B4 DS";#N/A,#N/A,FALSE,"Hacienda CF";#N/A,#N/A,FALSE,"matx B4 DS Hac";#N/A,#N/A,FALSE,"Chabot CF";#N/A,#N/A,FALSE,"matx B4 DS Chabot";#N/A,#N/A,FALSE,"Diablo CF";#N/A,#N/A,FALSE,"matx B4 DS Diablo"}</definedName>
    <definedName name="wrn.MATRICES._.and._.CFs." localSheetId="6" hidden="1">{#N/A,#N/A,FALSE,"Assumptions";#N/A,#N/A,FALSE,"Consol CF";#N/A,#N/A,FALSE,"matx B4 DS";#N/A,#N/A,FALSE,"Hacienda CF";#N/A,#N/A,FALSE,"matx B4 DS Hac";#N/A,#N/A,FALSE,"Chabot CF";#N/A,#N/A,FALSE,"matx B4 DS Chabot";#N/A,#N/A,FALSE,"Diablo CF";#N/A,#N/A,FALSE,"matx B4 DS Diablo"}</definedName>
    <definedName name="wrn.MATRICES._.and._.CFs." localSheetId="0" hidden="1">{#N/A,#N/A,FALSE,"Assumptions";#N/A,#N/A,FALSE,"Consol CF";#N/A,#N/A,FALSE,"matx B4 DS";#N/A,#N/A,FALSE,"Hacienda CF";#N/A,#N/A,FALSE,"matx B4 DS Hac";#N/A,#N/A,FALSE,"Chabot CF";#N/A,#N/A,FALSE,"matx B4 DS Chabot";#N/A,#N/A,FALSE,"Diablo CF";#N/A,#N/A,FALSE,"matx B4 DS Diablo"}</definedName>
    <definedName name="wrn.MATRICES._.and._.CFs." hidden="1">{#N/A,#N/A,FALSE,"Assumptions";#N/A,#N/A,FALSE,"Consol CF";#N/A,#N/A,FALSE,"matx B4 DS";#N/A,#N/A,FALSE,"Hacienda CF";#N/A,#N/A,FALSE,"matx B4 DS Hac";#N/A,#N/A,FALSE,"Chabot CF";#N/A,#N/A,FALSE,"matx B4 DS Chabot";#N/A,#N/A,FALSE,"Diablo CF";#N/A,#N/A,FALSE,"matx B4 DS Diablo"}</definedName>
    <definedName name="wrn.MATRICIES._.ONLY." localSheetId="12" hidden="1">{#N/A,#N/A,FALSE,"matx B4 DS";#N/A,#N/A,FALSE,"matx B4 DS Hac";#N/A,#N/A,FALSE,"matx B4 DS Chabot";#N/A,#N/A,FALSE,"matx B4 DS Diablo"}</definedName>
    <definedName name="wrn.MATRICIES._.ONLY." localSheetId="11" hidden="1">{#N/A,#N/A,FALSE,"matx B4 DS";#N/A,#N/A,FALSE,"matx B4 DS Hac";#N/A,#N/A,FALSE,"matx B4 DS Chabot";#N/A,#N/A,FALSE,"matx B4 DS Diablo"}</definedName>
    <definedName name="wrn.MATRICIES._.ONLY." localSheetId="2" hidden="1">{#N/A,#N/A,FALSE,"matx B4 DS";#N/A,#N/A,FALSE,"matx B4 DS Hac";#N/A,#N/A,FALSE,"matx B4 DS Chabot";#N/A,#N/A,FALSE,"matx B4 DS Diablo"}</definedName>
    <definedName name="wrn.MATRICIES._.ONLY." localSheetId="10" hidden="1">{#N/A,#N/A,FALSE,"matx B4 DS";#N/A,#N/A,FALSE,"matx B4 DS Hac";#N/A,#N/A,FALSE,"matx B4 DS Chabot";#N/A,#N/A,FALSE,"matx B4 DS Diablo"}</definedName>
    <definedName name="wrn.MATRICIES._.ONLY." localSheetId="4" hidden="1">{#N/A,#N/A,FALSE,"matx B4 DS";#N/A,#N/A,FALSE,"matx B4 DS Hac";#N/A,#N/A,FALSE,"matx B4 DS Chabot";#N/A,#N/A,FALSE,"matx B4 DS Diablo"}</definedName>
    <definedName name="wrn.MATRICIES._.ONLY." localSheetId="6" hidden="1">{#N/A,#N/A,FALSE,"matx B4 DS";#N/A,#N/A,FALSE,"matx B4 DS Hac";#N/A,#N/A,FALSE,"matx B4 DS Chabot";#N/A,#N/A,FALSE,"matx B4 DS Diablo"}</definedName>
    <definedName name="wrn.MATRICIES._.ONLY." localSheetId="0" hidden="1">{#N/A,#N/A,FALSE,"matx B4 DS";#N/A,#N/A,FALSE,"matx B4 DS Hac";#N/A,#N/A,FALSE,"matx B4 DS Chabot";#N/A,#N/A,FALSE,"matx B4 DS Diablo"}</definedName>
    <definedName name="wrn.MATRICIES._.ONLY." hidden="1">{#N/A,#N/A,FALSE,"matx B4 DS";#N/A,#N/A,FALSE,"matx B4 DS Hac";#N/A,#N/A,FALSE,"matx B4 DS Chabot";#N/A,#N/A,FALSE,"matx B4 DS Diablo"}</definedName>
    <definedName name="wrn.merge." localSheetId="12" hidden="1">{#N/A,#N/A,FALSE,"IPO";#N/A,#N/A,FALSE,"DCF";#N/A,#N/A,FALSE,"LBO";#N/A,#N/A,FALSE,"MULT_VAL";#N/A,#N/A,FALSE,"Status Quo";#N/A,#N/A,FALSE,"Recap"}</definedName>
    <definedName name="wrn.merge." localSheetId="11" hidden="1">{#N/A,#N/A,FALSE,"IPO";#N/A,#N/A,FALSE,"DCF";#N/A,#N/A,FALSE,"LBO";#N/A,#N/A,FALSE,"MULT_VAL";#N/A,#N/A,FALSE,"Status Quo";#N/A,#N/A,FALSE,"Recap"}</definedName>
    <definedName name="wrn.merge." localSheetId="2" hidden="1">{#N/A,#N/A,FALSE,"IPO";#N/A,#N/A,FALSE,"DCF";#N/A,#N/A,FALSE,"LBO";#N/A,#N/A,FALSE,"MULT_VAL";#N/A,#N/A,FALSE,"Status Quo";#N/A,#N/A,FALSE,"Recap"}</definedName>
    <definedName name="wrn.merge." localSheetId="10" hidden="1">{#N/A,#N/A,FALSE,"IPO";#N/A,#N/A,FALSE,"DCF";#N/A,#N/A,FALSE,"LBO";#N/A,#N/A,FALSE,"MULT_VAL";#N/A,#N/A,FALSE,"Status Quo";#N/A,#N/A,FALSE,"Recap"}</definedName>
    <definedName name="wrn.merge." localSheetId="4" hidden="1">{#N/A,#N/A,FALSE,"IPO";#N/A,#N/A,FALSE,"DCF";#N/A,#N/A,FALSE,"LBO";#N/A,#N/A,FALSE,"MULT_VAL";#N/A,#N/A,FALSE,"Status Quo";#N/A,#N/A,FALSE,"Recap"}</definedName>
    <definedName name="wrn.merge." localSheetId="6" hidden="1">{#N/A,#N/A,FALSE,"IPO";#N/A,#N/A,FALSE,"DCF";#N/A,#N/A,FALSE,"LBO";#N/A,#N/A,FALSE,"MULT_VAL";#N/A,#N/A,FALSE,"Status Quo";#N/A,#N/A,FALSE,"Recap"}</definedName>
    <definedName name="wrn.merge." localSheetId="0" hidden="1">{#N/A,#N/A,FALSE,"IPO";#N/A,#N/A,FALSE,"DCF";#N/A,#N/A,FALSE,"LBO";#N/A,#N/A,FALSE,"MULT_VAL";#N/A,#N/A,FALSE,"Status Quo";#N/A,#N/A,FALSE,"Recap"}</definedName>
    <definedName name="wrn.merge." hidden="1">{#N/A,#N/A,FALSE,"IPO";#N/A,#N/A,FALSE,"DCF";#N/A,#N/A,FALSE,"LBO";#N/A,#N/A,FALSE,"MULT_VAL";#N/A,#N/A,FALSE,"Status Quo";#N/A,#N/A,FALSE,"Recap"}</definedName>
    <definedName name="wrn.MINRENT." localSheetId="12" hidden="1">{"MINRENT2",#N/A,FALSE,"SCHEDULE B"}</definedName>
    <definedName name="wrn.MINRENT." localSheetId="11" hidden="1">{"MINRENT2",#N/A,FALSE,"SCHEDULE B"}</definedName>
    <definedName name="wrn.MINRENT." localSheetId="2" hidden="1">{"MINRENT2",#N/A,FALSE,"SCHEDULE B"}</definedName>
    <definedName name="wrn.MINRENT." localSheetId="10" hidden="1">{"MINRENT2",#N/A,FALSE,"SCHEDULE B"}</definedName>
    <definedName name="wrn.MINRENT." localSheetId="4" hidden="1">{"MINRENT2",#N/A,FALSE,"SCHEDULE B"}</definedName>
    <definedName name="wrn.MINRENT." localSheetId="6" hidden="1">{"MINRENT2",#N/A,FALSE,"SCHEDULE B"}</definedName>
    <definedName name="wrn.MINRENT." localSheetId="0" hidden="1">{"MINRENT2",#N/A,FALSE,"SCHEDULE B"}</definedName>
    <definedName name="wrn.MINRENT." hidden="1">{"MINRENT2",#N/A,FALSE,"SCHEDULE B"}</definedName>
    <definedName name="wrn.model." localSheetId="12" hidden="1">{"page1",#N/A,FALSE,"GIRLBO";"page2",#N/A,FALSE,"GIRLBO";"page3",#N/A,FALSE,"GIRLBO";"page4",#N/A,FALSE,"GIRLBO";"page5",#N/A,FALSE,"GIRLBO"}</definedName>
    <definedName name="wrn.model." localSheetId="11" hidden="1">{"page1",#N/A,FALSE,"GIRLBO";"page2",#N/A,FALSE,"GIRLBO";"page3",#N/A,FALSE,"GIRLBO";"page4",#N/A,FALSE,"GIRLBO";"page5",#N/A,FALSE,"GIRLBO"}</definedName>
    <definedName name="wrn.model." localSheetId="2" hidden="1">{"page1",#N/A,FALSE,"GIRLBO";"page2",#N/A,FALSE,"GIRLBO";"page3",#N/A,FALSE,"GIRLBO";"page4",#N/A,FALSE,"GIRLBO";"page5",#N/A,FALSE,"GIRLBO"}</definedName>
    <definedName name="wrn.model." localSheetId="10" hidden="1">{"page1",#N/A,FALSE,"GIRLBO";"page2",#N/A,FALSE,"GIRLBO";"page3",#N/A,FALSE,"GIRLBO";"page4",#N/A,FALSE,"GIRLBO";"page5",#N/A,FALSE,"GIRLBO"}</definedName>
    <definedName name="wrn.model." localSheetId="4" hidden="1">{"page1",#N/A,FALSE,"GIRLBO";"page2",#N/A,FALSE,"GIRLBO";"page3",#N/A,FALSE,"GIRLBO";"page4",#N/A,FALSE,"GIRLBO";"page5",#N/A,FALSE,"GIRLBO"}</definedName>
    <definedName name="wrn.model." localSheetId="6" hidden="1">{"page1",#N/A,FALSE,"GIRLBO";"page2",#N/A,FALSE,"GIRLBO";"page3",#N/A,FALSE,"GIRLBO";"page4",#N/A,FALSE,"GIRLBO";"page5",#N/A,FALSE,"GIRLBO"}</definedName>
    <definedName name="wrn.model." localSheetId="0" hidden="1">{"page1",#N/A,FALSE,"GIRLBO";"page2",#N/A,FALSE,"GIRLBO";"page3",#N/A,FALSE,"GIRLBO";"page4",#N/A,FALSE,"GIRLBO";"page5",#N/A,FALSE,"GIRLBO"}</definedName>
    <definedName name="wrn.model." hidden="1">{"page1",#N/A,FALSE,"GIRLBO";"page2",#N/A,FALSE,"GIRLBO";"page3",#N/A,FALSE,"GIRLBO";"page4",#N/A,FALSE,"GIRLBO";"page5",#N/A,FALSE,"GIRLBO"}</definedName>
    <definedName name="wrn.Monthly._.Detail._.Reports." localSheetId="12" hidden="1">{"Detail Project Cash Flow",#N/A,TRUE,"Cash Flow Grid";"Financing Calculation",#N/A,TRUE,"Cash Flow Grid"}</definedName>
    <definedName name="wrn.Monthly._.Detail._.Reports." localSheetId="11" hidden="1">{"Detail Project Cash Flow",#N/A,TRUE,"Cash Flow Grid";"Financing Calculation",#N/A,TRUE,"Cash Flow Grid"}</definedName>
    <definedName name="wrn.Monthly._.Detail._.Reports." localSheetId="2" hidden="1">{"Detail Project Cash Flow",#N/A,TRUE,"Cash Flow Grid";"Financing Calculation",#N/A,TRUE,"Cash Flow Grid"}</definedName>
    <definedName name="wrn.Monthly._.Detail._.Reports." localSheetId="10" hidden="1">{"Detail Project Cash Flow",#N/A,TRUE,"Cash Flow Grid";"Financing Calculation",#N/A,TRUE,"Cash Flow Grid"}</definedName>
    <definedName name="wrn.Monthly._.Detail._.Reports." localSheetId="4" hidden="1">{"Detail Project Cash Flow",#N/A,TRUE,"Cash Flow Grid";"Financing Calculation",#N/A,TRUE,"Cash Flow Grid"}</definedName>
    <definedName name="wrn.Monthly._.Detail._.Reports." localSheetId="6" hidden="1">{"Detail Project Cash Flow",#N/A,TRUE,"Cash Flow Grid";"Financing Calculation",#N/A,TRUE,"Cash Flow Grid"}</definedName>
    <definedName name="wrn.Monthly._.Detail._.Reports." localSheetId="0" hidden="1">{"Detail Project Cash Flow",#N/A,TRUE,"Cash Flow Grid";"Financing Calculation",#N/A,TRUE,"Cash Flow Grid"}</definedName>
    <definedName name="wrn.Monthly._.Detail._.Reports." hidden="1">{"Detail Project Cash Flow",#N/A,TRUE,"Cash Flow Grid";"Financing Calculation",#N/A,TRUE,"Cash Flow Grid"}</definedName>
    <definedName name="wrn.Months._.98._.to._.01." localSheetId="12" hidden="1">{"98",#N/A,FALSE,"Month";"99",#N/A,FALSE,"Month";"00",#N/A,FALSE,"Month";"01",#N/A,FALSE,"Month"}</definedName>
    <definedName name="wrn.Months._.98._.to._.01." localSheetId="11" hidden="1">{"98",#N/A,FALSE,"Month";"99",#N/A,FALSE,"Month";"00",#N/A,FALSE,"Month";"01",#N/A,FALSE,"Month"}</definedName>
    <definedName name="wrn.Months._.98._.to._.01." localSheetId="2" hidden="1">{"98",#N/A,FALSE,"Month";"99",#N/A,FALSE,"Month";"00",#N/A,FALSE,"Month";"01",#N/A,FALSE,"Month"}</definedName>
    <definedName name="wrn.Months._.98._.to._.01." localSheetId="10" hidden="1">{"98",#N/A,FALSE,"Month";"99",#N/A,FALSE,"Month";"00",#N/A,FALSE,"Month";"01",#N/A,FALSE,"Month"}</definedName>
    <definedName name="wrn.Months._.98._.to._.01." localSheetId="4" hidden="1">{"98",#N/A,FALSE,"Month";"99",#N/A,FALSE,"Month";"00",#N/A,FALSE,"Month";"01",#N/A,FALSE,"Month"}</definedName>
    <definedName name="wrn.Months._.98._.to._.01." localSheetId="6" hidden="1">{"98",#N/A,FALSE,"Month";"99",#N/A,FALSE,"Month";"00",#N/A,FALSE,"Month";"01",#N/A,FALSE,"Month"}</definedName>
    <definedName name="wrn.Months._.98._.to._.01." localSheetId="0" hidden="1">{"98",#N/A,FALSE,"Month";"99",#N/A,FALSE,"Month";"00",#N/A,FALSE,"Month";"01",#N/A,FALSE,"Month"}</definedName>
    <definedName name="wrn.Months._.98._.to._.01." hidden="1">{"98",#N/A,FALSE,"Month";"99",#N/A,FALSE,"Month";"00",#N/A,FALSE,"Month";"01",#N/A,FALSE,"Month"}</definedName>
    <definedName name="wrn.newest." localSheetId="12" hidden="1">{#N/A,#N/A,TRUE,"TS";#N/A,#N/A,TRUE,"Combo";#N/A,#N/A,TRUE,"FAIR";#N/A,#N/A,TRUE,"RBC";#N/A,#N/A,TRUE,"xxxx"}</definedName>
    <definedName name="wrn.newest." localSheetId="11" hidden="1">{#N/A,#N/A,TRUE,"TS";#N/A,#N/A,TRUE,"Combo";#N/A,#N/A,TRUE,"FAIR";#N/A,#N/A,TRUE,"RBC";#N/A,#N/A,TRUE,"xxxx"}</definedName>
    <definedName name="wrn.newest." localSheetId="2" hidden="1">{#N/A,#N/A,TRUE,"TS";#N/A,#N/A,TRUE,"Combo";#N/A,#N/A,TRUE,"FAIR";#N/A,#N/A,TRUE,"RBC";#N/A,#N/A,TRUE,"xxxx"}</definedName>
    <definedName name="wrn.newest." localSheetId="10" hidden="1">{#N/A,#N/A,TRUE,"TS";#N/A,#N/A,TRUE,"Combo";#N/A,#N/A,TRUE,"FAIR";#N/A,#N/A,TRUE,"RBC";#N/A,#N/A,TRUE,"xxxx"}</definedName>
    <definedName name="wrn.newest." localSheetId="4" hidden="1">{#N/A,#N/A,TRUE,"TS";#N/A,#N/A,TRUE,"Combo";#N/A,#N/A,TRUE,"FAIR";#N/A,#N/A,TRUE,"RBC";#N/A,#N/A,TRUE,"xxxx"}</definedName>
    <definedName name="wrn.newest." localSheetId="6" hidden="1">{#N/A,#N/A,TRUE,"TS";#N/A,#N/A,TRUE,"Combo";#N/A,#N/A,TRUE,"FAIR";#N/A,#N/A,TRUE,"RBC";#N/A,#N/A,TRUE,"xxxx"}</definedName>
    <definedName name="wrn.newest." localSheetId="0" hidden="1">{#N/A,#N/A,TRUE,"TS";#N/A,#N/A,TRUE,"Combo";#N/A,#N/A,TRUE,"FAIR";#N/A,#N/A,TRUE,"RBC";#N/A,#N/A,TRUE,"xxxx"}</definedName>
    <definedName name="wrn.newest." hidden="1">{#N/A,#N/A,TRUE,"TS";#N/A,#N/A,TRUE,"Combo";#N/A,#N/A,TRUE,"FAIR";#N/A,#N/A,TRUE,"RBC";#N/A,#N/A,TRUE,"xxxx"}</definedName>
    <definedName name="wrn.NoAptRR." localSheetId="12" hidden="1">{#N/A,#N/A,FALSE,"AptStabYr";#N/A,#N/A,FALSE,"Hard Costs";#N/A,#N/A,FALSE,"Project Costs ";#N/A,#N/A,FALSE,"Draw M1-18";#N/A,#N/A,FALSE,"LeaseUpHotel";#N/A,#N/A,FALSE,"Apt10YrCF";#N/A,#N/A,FALSE,"Hotel CF";#N/A,#N/A,FALSE,"LeaseUpApt"}</definedName>
    <definedName name="wrn.NoAptRR." localSheetId="11" hidden="1">{#N/A,#N/A,FALSE,"AptStabYr";#N/A,#N/A,FALSE,"Hard Costs";#N/A,#N/A,FALSE,"Project Costs ";#N/A,#N/A,FALSE,"Draw M1-18";#N/A,#N/A,FALSE,"LeaseUpHotel";#N/A,#N/A,FALSE,"Apt10YrCF";#N/A,#N/A,FALSE,"Hotel CF";#N/A,#N/A,FALSE,"LeaseUpApt"}</definedName>
    <definedName name="wrn.NoAptRR." localSheetId="2" hidden="1">{#N/A,#N/A,FALSE,"AptStabYr";#N/A,#N/A,FALSE,"Hard Costs";#N/A,#N/A,FALSE,"Project Costs ";#N/A,#N/A,FALSE,"Draw M1-18";#N/A,#N/A,FALSE,"LeaseUpHotel";#N/A,#N/A,FALSE,"Apt10YrCF";#N/A,#N/A,FALSE,"Hotel CF";#N/A,#N/A,FALSE,"LeaseUpApt"}</definedName>
    <definedName name="wrn.NoAptRR." localSheetId="10" hidden="1">{#N/A,#N/A,FALSE,"AptStabYr";#N/A,#N/A,FALSE,"Hard Costs";#N/A,#N/A,FALSE,"Project Costs ";#N/A,#N/A,FALSE,"Draw M1-18";#N/A,#N/A,FALSE,"LeaseUpHotel";#N/A,#N/A,FALSE,"Apt10YrCF";#N/A,#N/A,FALSE,"Hotel CF";#N/A,#N/A,FALSE,"LeaseUpApt"}</definedName>
    <definedName name="wrn.NoAptRR." localSheetId="4" hidden="1">{#N/A,#N/A,FALSE,"AptStabYr";#N/A,#N/A,FALSE,"Hard Costs";#N/A,#N/A,FALSE,"Project Costs ";#N/A,#N/A,FALSE,"Draw M1-18";#N/A,#N/A,FALSE,"LeaseUpHotel";#N/A,#N/A,FALSE,"Apt10YrCF";#N/A,#N/A,FALSE,"Hotel CF";#N/A,#N/A,FALSE,"LeaseUpApt"}</definedName>
    <definedName name="wrn.NoAptRR." localSheetId="6" hidden="1">{#N/A,#N/A,FALSE,"AptStabYr";#N/A,#N/A,FALSE,"Hard Costs";#N/A,#N/A,FALSE,"Project Costs ";#N/A,#N/A,FALSE,"Draw M1-18";#N/A,#N/A,FALSE,"LeaseUpHotel";#N/A,#N/A,FALSE,"Apt10YrCF";#N/A,#N/A,FALSE,"Hotel CF";#N/A,#N/A,FALSE,"LeaseUpApt"}</definedName>
    <definedName name="wrn.NoAptRR." localSheetId="0" hidden="1">{#N/A,#N/A,FALSE,"AptStabYr";#N/A,#N/A,FALSE,"Hard Costs";#N/A,#N/A,FALSE,"Project Costs ";#N/A,#N/A,FALSE,"Draw M1-18";#N/A,#N/A,FALSE,"LeaseUpHotel";#N/A,#N/A,FALSE,"Apt10YrCF";#N/A,#N/A,FALSE,"Hotel CF";#N/A,#N/A,FALSE,"LeaseUpApt"}</definedName>
    <definedName name="wrn.NoAptRR." hidden="1">{#N/A,#N/A,FALSE,"AptStabYr";#N/A,#N/A,FALSE,"Hard Costs";#N/A,#N/A,FALSE,"Project Costs ";#N/A,#N/A,FALSE,"Draw M1-18";#N/A,#N/A,FALSE,"LeaseUpHotel";#N/A,#N/A,FALSE,"Apt10YrCF";#N/A,#N/A,FALSE,"Hotel CF";#N/A,#N/A,FALSE,"LeaseUpApt"}</definedName>
    <definedName name="wrn.Operations._.Review." localSheetId="12" hidden="1">{#N/A,#N/A,FALSE,"Proforma Five Yr";#N/A,#N/A,FALSE,"Occ and Rate";#N/A,#N/A,FALSE,"PF Input";#N/A,#N/A,FALSE,"Hotcomps"}</definedName>
    <definedName name="wrn.Operations._.Review." localSheetId="11" hidden="1">{#N/A,#N/A,FALSE,"Proforma Five Yr";#N/A,#N/A,FALSE,"Occ and Rate";#N/A,#N/A,FALSE,"PF Input";#N/A,#N/A,FALSE,"Hotcomps"}</definedName>
    <definedName name="wrn.Operations._.Review." localSheetId="2" hidden="1">{#N/A,#N/A,FALSE,"Proforma Five Yr";#N/A,#N/A,FALSE,"Occ and Rate";#N/A,#N/A,FALSE,"PF Input";#N/A,#N/A,FALSE,"Hotcomps"}</definedName>
    <definedName name="wrn.Operations._.Review." localSheetId="10" hidden="1">{#N/A,#N/A,FALSE,"Proforma Five Yr";#N/A,#N/A,FALSE,"Occ and Rate";#N/A,#N/A,FALSE,"PF Input";#N/A,#N/A,FALSE,"Hotcomps"}</definedName>
    <definedName name="wrn.Operations._.Review." localSheetId="4" hidden="1">{#N/A,#N/A,FALSE,"Proforma Five Yr";#N/A,#N/A,FALSE,"Occ and Rate";#N/A,#N/A,FALSE,"PF Input";#N/A,#N/A,FALSE,"Hotcomps"}</definedName>
    <definedName name="wrn.Operations._.Review." localSheetId="6" hidden="1">{#N/A,#N/A,FALSE,"Proforma Five Yr";#N/A,#N/A,FALSE,"Occ and Rate";#N/A,#N/A,FALSE,"PF Input";#N/A,#N/A,FALSE,"Hotcomps"}</definedName>
    <definedName name="wrn.Operations._.Review." localSheetId="0" hidden="1">{#N/A,#N/A,FALSE,"Proforma Five Yr";#N/A,#N/A,FALSE,"Occ and Rate";#N/A,#N/A,FALSE,"PF Input";#N/A,#N/A,FALSE,"Hotcomps"}</definedName>
    <definedName name="wrn.Operations._.Review." hidden="1">{#N/A,#N/A,FALSE,"Proforma Five Yr";#N/A,#N/A,FALSE,"Occ and Rate";#N/A,#N/A,FALSE,"PF Input";#N/A,#N/A,FALSE,"Hotcomps"}</definedName>
    <definedName name="wrn.Ops._.Charlie._.Packet." localSheetId="12" hidden="1">{#N/A,#N/A,FALSE,"Proforma Five Yr";#N/A,#N/A,FALSE,"Occ and Rate";#N/A,#N/A,FALSE,"PF Input";#N/A,#N/A,FALSE,"Ops Summary";#N/A,#N/A,FALSE,"Hotcomps"}</definedName>
    <definedName name="wrn.Ops._.Charlie._.Packet." localSheetId="11" hidden="1">{#N/A,#N/A,FALSE,"Proforma Five Yr";#N/A,#N/A,FALSE,"Occ and Rate";#N/A,#N/A,FALSE,"PF Input";#N/A,#N/A,FALSE,"Ops Summary";#N/A,#N/A,FALSE,"Hotcomps"}</definedName>
    <definedName name="wrn.Ops._.Charlie._.Packet." localSheetId="2" hidden="1">{#N/A,#N/A,FALSE,"Proforma Five Yr";#N/A,#N/A,FALSE,"Occ and Rate";#N/A,#N/A,FALSE,"PF Input";#N/A,#N/A,FALSE,"Ops Summary";#N/A,#N/A,FALSE,"Hotcomps"}</definedName>
    <definedName name="wrn.Ops._.Charlie._.Packet." localSheetId="10" hidden="1">{#N/A,#N/A,FALSE,"Proforma Five Yr";#N/A,#N/A,FALSE,"Occ and Rate";#N/A,#N/A,FALSE,"PF Input";#N/A,#N/A,FALSE,"Ops Summary";#N/A,#N/A,FALSE,"Hotcomps"}</definedName>
    <definedName name="wrn.Ops._.Charlie._.Packet." localSheetId="4" hidden="1">{#N/A,#N/A,FALSE,"Proforma Five Yr";#N/A,#N/A,FALSE,"Occ and Rate";#N/A,#N/A,FALSE,"PF Input";#N/A,#N/A,FALSE,"Ops Summary";#N/A,#N/A,FALSE,"Hotcomps"}</definedName>
    <definedName name="wrn.Ops._.Charlie._.Packet." localSheetId="6" hidden="1">{#N/A,#N/A,FALSE,"Proforma Five Yr";#N/A,#N/A,FALSE,"Occ and Rate";#N/A,#N/A,FALSE,"PF Input";#N/A,#N/A,FALSE,"Ops Summary";#N/A,#N/A,FALSE,"Hotcomps"}</definedName>
    <definedName name="wrn.Ops._.Charlie._.Packet." localSheetId="0" hidden="1">{#N/A,#N/A,FALSE,"Proforma Five Yr";#N/A,#N/A,FALSE,"Occ and Rate";#N/A,#N/A,FALSE,"PF Input";#N/A,#N/A,FALSE,"Ops Summary";#N/A,#N/A,FALSE,"Hotcomps"}</definedName>
    <definedName name="wrn.Ops._.Charlie._.Packet." hidden="1">{#N/A,#N/A,FALSE,"Proforma Five Yr";#N/A,#N/A,FALSE,"Occ and Rate";#N/A,#N/A,FALSE,"PF Input";#N/A,#N/A,FALSE,"Ops Summary";#N/A,#N/A,FALSE,"Hotcomps"}</definedName>
    <definedName name="wrn.Output3Column." localSheetId="12" hidden="1">{"Output-3Column",#N/A,FALSE,"Output"}</definedName>
    <definedName name="wrn.Output3Column." localSheetId="11" hidden="1">{"Output-3Column",#N/A,FALSE,"Output"}</definedName>
    <definedName name="wrn.Output3Column." localSheetId="2" hidden="1">{"Output-3Column",#N/A,FALSE,"Output"}</definedName>
    <definedName name="wrn.Output3Column." localSheetId="10" hidden="1">{"Output-3Column",#N/A,FALSE,"Output"}</definedName>
    <definedName name="wrn.Output3Column." localSheetId="4" hidden="1">{"Output-3Column",#N/A,FALSE,"Output"}</definedName>
    <definedName name="wrn.Output3Column." localSheetId="6" hidden="1">{"Output-3Column",#N/A,FALSE,"Output"}</definedName>
    <definedName name="wrn.Output3Column." localSheetId="0" hidden="1">{"Output-3Column",#N/A,FALSE,"Output"}</definedName>
    <definedName name="wrn.Output3Column." hidden="1">{"Output-3Column",#N/A,FALSE,"Output"}</definedName>
    <definedName name="wrn.Output3Column._1" localSheetId="12" hidden="1">{"Output-3Column",#N/A,FALSE,"Output"}</definedName>
    <definedName name="wrn.Output3Column._1" localSheetId="11" hidden="1">{"Output-3Column",#N/A,FALSE,"Output"}</definedName>
    <definedName name="wrn.Output3Column._1" localSheetId="2" hidden="1">{"Output-3Column",#N/A,FALSE,"Output"}</definedName>
    <definedName name="wrn.Output3Column._1" localSheetId="10" hidden="1">{"Output-3Column",#N/A,FALSE,"Output"}</definedName>
    <definedName name="wrn.Output3Column._1" localSheetId="4" hidden="1">{"Output-3Column",#N/A,FALSE,"Output"}</definedName>
    <definedName name="wrn.Output3Column._1" localSheetId="6" hidden="1">{"Output-3Column",#N/A,FALSE,"Output"}</definedName>
    <definedName name="wrn.Output3Column._1" localSheetId="0" hidden="1">{"Output-3Column",#N/A,FALSE,"Output"}</definedName>
    <definedName name="wrn.Output3Column._1" hidden="1">{"Output-3Column",#N/A,FALSE,"Output"}</definedName>
    <definedName name="wrn.Output3Column._1_1" localSheetId="12" hidden="1">{"Output-3Column",#N/A,FALSE,"Output"}</definedName>
    <definedName name="wrn.Output3Column._1_1" localSheetId="11" hidden="1">{"Output-3Column",#N/A,FALSE,"Output"}</definedName>
    <definedName name="wrn.Output3Column._1_1" localSheetId="2" hidden="1">{"Output-3Column",#N/A,FALSE,"Output"}</definedName>
    <definedName name="wrn.Output3Column._1_1" localSheetId="10" hidden="1">{"Output-3Column",#N/A,FALSE,"Output"}</definedName>
    <definedName name="wrn.Output3Column._1_1" localSheetId="4" hidden="1">{"Output-3Column",#N/A,FALSE,"Output"}</definedName>
    <definedName name="wrn.Output3Column._1_1" localSheetId="6" hidden="1">{"Output-3Column",#N/A,FALSE,"Output"}</definedName>
    <definedName name="wrn.Output3Column._1_1" localSheetId="0" hidden="1">{"Output-3Column",#N/A,FALSE,"Output"}</definedName>
    <definedName name="wrn.Output3Column._1_1" hidden="1">{"Output-3Column",#N/A,FALSE,"Output"}</definedName>
    <definedName name="wrn.Output3Column._3" localSheetId="12" hidden="1">{"Output-3Column",#N/A,FALSE,"Output"}</definedName>
    <definedName name="wrn.Output3Column._3" localSheetId="11" hidden="1">{"Output-3Column",#N/A,FALSE,"Output"}</definedName>
    <definedName name="wrn.Output3Column._3" localSheetId="2" hidden="1">{"Output-3Column",#N/A,FALSE,"Output"}</definedName>
    <definedName name="wrn.Output3Column._3" localSheetId="10" hidden="1">{"Output-3Column",#N/A,FALSE,"Output"}</definedName>
    <definedName name="wrn.Output3Column._3" localSheetId="4" hidden="1">{"Output-3Column",#N/A,FALSE,"Output"}</definedName>
    <definedName name="wrn.Output3Column._3" localSheetId="6" hidden="1">{"Output-3Column",#N/A,FALSE,"Output"}</definedName>
    <definedName name="wrn.Output3Column._3" localSheetId="0" hidden="1">{"Output-3Column",#N/A,FALSE,"Output"}</definedName>
    <definedName name="wrn.Output3Column._3" hidden="1">{"Output-3Column",#N/A,FALSE,"Output"}</definedName>
    <definedName name="wrn.OutputAll." localSheetId="12" hidden="1">{"Output-All",#N/A,FALSE,"Output"}</definedName>
    <definedName name="wrn.OutputAll." localSheetId="11" hidden="1">{"Output-All",#N/A,FALSE,"Output"}</definedName>
    <definedName name="wrn.OutputAll." localSheetId="2" hidden="1">{"Output-All",#N/A,FALSE,"Output"}</definedName>
    <definedName name="wrn.OutputAll." localSheetId="10" hidden="1">{"Output-All",#N/A,FALSE,"Output"}</definedName>
    <definedName name="wrn.OutputAll." localSheetId="4" hidden="1">{"Output-All",#N/A,FALSE,"Output"}</definedName>
    <definedName name="wrn.OutputAll." localSheetId="6" hidden="1">{"Output-All",#N/A,FALSE,"Output"}</definedName>
    <definedName name="wrn.OutputAll." localSheetId="0" hidden="1">{"Output-All",#N/A,FALSE,"Output"}</definedName>
    <definedName name="wrn.OutputAll." hidden="1">{"Output-All",#N/A,FALSE,"Output"}</definedName>
    <definedName name="wrn.OutputAll._1" localSheetId="12" hidden="1">{"Output-All",#N/A,FALSE,"Output"}</definedName>
    <definedName name="wrn.OutputAll._1" localSheetId="11" hidden="1">{"Output-All",#N/A,FALSE,"Output"}</definedName>
    <definedName name="wrn.OutputAll._1" localSheetId="2" hidden="1">{"Output-All",#N/A,FALSE,"Output"}</definedName>
    <definedName name="wrn.OutputAll._1" localSheetId="10" hidden="1">{"Output-All",#N/A,FALSE,"Output"}</definedName>
    <definedName name="wrn.OutputAll._1" localSheetId="4" hidden="1">{"Output-All",#N/A,FALSE,"Output"}</definedName>
    <definedName name="wrn.OutputAll._1" localSheetId="6" hidden="1">{"Output-All",#N/A,FALSE,"Output"}</definedName>
    <definedName name="wrn.OutputAll._1" localSheetId="0" hidden="1">{"Output-All",#N/A,FALSE,"Output"}</definedName>
    <definedName name="wrn.OutputAll._1" hidden="1">{"Output-All",#N/A,FALSE,"Output"}</definedName>
    <definedName name="wrn.OutputAll._1_1" localSheetId="12" hidden="1">{"Output-All",#N/A,FALSE,"Output"}</definedName>
    <definedName name="wrn.OutputAll._1_1" localSheetId="11" hidden="1">{"Output-All",#N/A,FALSE,"Output"}</definedName>
    <definedName name="wrn.OutputAll._1_1" localSheetId="2" hidden="1">{"Output-All",#N/A,FALSE,"Output"}</definedName>
    <definedName name="wrn.OutputAll._1_1" localSheetId="10" hidden="1">{"Output-All",#N/A,FALSE,"Output"}</definedName>
    <definedName name="wrn.OutputAll._1_1" localSheetId="4" hidden="1">{"Output-All",#N/A,FALSE,"Output"}</definedName>
    <definedName name="wrn.OutputAll._1_1" localSheetId="6" hidden="1">{"Output-All",#N/A,FALSE,"Output"}</definedName>
    <definedName name="wrn.OutputAll._1_1" localSheetId="0" hidden="1">{"Output-All",#N/A,FALSE,"Output"}</definedName>
    <definedName name="wrn.OutputAll._1_1" hidden="1">{"Output-All",#N/A,FALSE,"Output"}</definedName>
    <definedName name="wrn.OutputAll._3" localSheetId="12" hidden="1">{"Output-All",#N/A,FALSE,"Output"}</definedName>
    <definedName name="wrn.OutputAll._3" localSheetId="11" hidden="1">{"Output-All",#N/A,FALSE,"Output"}</definedName>
    <definedName name="wrn.OutputAll._3" localSheetId="2" hidden="1">{"Output-All",#N/A,FALSE,"Output"}</definedName>
    <definedName name="wrn.OutputAll._3" localSheetId="10" hidden="1">{"Output-All",#N/A,FALSE,"Output"}</definedName>
    <definedName name="wrn.OutputAll._3" localSheetId="4" hidden="1">{"Output-All",#N/A,FALSE,"Output"}</definedName>
    <definedName name="wrn.OutputAll._3" localSheetId="6" hidden="1">{"Output-All",#N/A,FALSE,"Output"}</definedName>
    <definedName name="wrn.OutputAll._3" localSheetId="0" hidden="1">{"Output-All",#N/A,FALSE,"Output"}</definedName>
    <definedName name="wrn.OutputAll._3" hidden="1">{"Output-All",#N/A,FALSE,"Output"}</definedName>
    <definedName name="wrn.OutputBaseYear." localSheetId="12" hidden="1">{"Output-BaseYear",#N/A,FALSE,"Output"}</definedName>
    <definedName name="wrn.OutputBaseYear." localSheetId="11" hidden="1">{"Output-BaseYear",#N/A,FALSE,"Output"}</definedName>
    <definedName name="wrn.OutputBaseYear." localSheetId="2" hidden="1">{"Output-BaseYear",#N/A,FALSE,"Output"}</definedName>
    <definedName name="wrn.OutputBaseYear." localSheetId="10" hidden="1">{"Output-BaseYear",#N/A,FALSE,"Output"}</definedName>
    <definedName name="wrn.OutputBaseYear." localSheetId="4" hidden="1">{"Output-BaseYear",#N/A,FALSE,"Output"}</definedName>
    <definedName name="wrn.OutputBaseYear." localSheetId="6" hidden="1">{"Output-BaseYear",#N/A,FALSE,"Output"}</definedName>
    <definedName name="wrn.OutputBaseYear." localSheetId="0" hidden="1">{"Output-BaseYear",#N/A,FALSE,"Output"}</definedName>
    <definedName name="wrn.OutputBaseYear." hidden="1">{"Output-BaseYear",#N/A,FALSE,"Output"}</definedName>
    <definedName name="wrn.OutputBaseYear._1" localSheetId="12" hidden="1">{"Output-BaseYear",#N/A,FALSE,"Output"}</definedName>
    <definedName name="wrn.OutputBaseYear._1" localSheetId="11" hidden="1">{"Output-BaseYear",#N/A,FALSE,"Output"}</definedName>
    <definedName name="wrn.OutputBaseYear._1" localSheetId="2" hidden="1">{"Output-BaseYear",#N/A,FALSE,"Output"}</definedName>
    <definedName name="wrn.OutputBaseYear._1" localSheetId="10" hidden="1">{"Output-BaseYear",#N/A,FALSE,"Output"}</definedName>
    <definedName name="wrn.OutputBaseYear._1" localSheetId="4" hidden="1">{"Output-BaseYear",#N/A,FALSE,"Output"}</definedName>
    <definedName name="wrn.OutputBaseYear._1" localSheetId="6" hidden="1">{"Output-BaseYear",#N/A,FALSE,"Output"}</definedName>
    <definedName name="wrn.OutputBaseYear._1" localSheetId="0" hidden="1">{"Output-BaseYear",#N/A,FALSE,"Output"}</definedName>
    <definedName name="wrn.OutputBaseYear._1" hidden="1">{"Output-BaseYear",#N/A,FALSE,"Output"}</definedName>
    <definedName name="wrn.OutputBaseYear._1_1" localSheetId="12" hidden="1">{"Output-BaseYear",#N/A,FALSE,"Output"}</definedName>
    <definedName name="wrn.OutputBaseYear._1_1" localSheetId="11" hidden="1">{"Output-BaseYear",#N/A,FALSE,"Output"}</definedName>
    <definedName name="wrn.OutputBaseYear._1_1" localSheetId="2" hidden="1">{"Output-BaseYear",#N/A,FALSE,"Output"}</definedName>
    <definedName name="wrn.OutputBaseYear._1_1" localSheetId="10" hidden="1">{"Output-BaseYear",#N/A,FALSE,"Output"}</definedName>
    <definedName name="wrn.OutputBaseYear._1_1" localSheetId="4" hidden="1">{"Output-BaseYear",#N/A,FALSE,"Output"}</definedName>
    <definedName name="wrn.OutputBaseYear._1_1" localSheetId="6" hidden="1">{"Output-BaseYear",#N/A,FALSE,"Output"}</definedName>
    <definedName name="wrn.OutputBaseYear._1_1" localSheetId="0" hidden="1">{"Output-BaseYear",#N/A,FALSE,"Output"}</definedName>
    <definedName name="wrn.OutputBaseYear._1_1" hidden="1">{"Output-BaseYear",#N/A,FALSE,"Output"}</definedName>
    <definedName name="wrn.OutputBaseYear._3" localSheetId="12" hidden="1">{"Output-BaseYear",#N/A,FALSE,"Output"}</definedName>
    <definedName name="wrn.OutputBaseYear._3" localSheetId="11" hidden="1">{"Output-BaseYear",#N/A,FALSE,"Output"}</definedName>
    <definedName name="wrn.OutputBaseYear._3" localSheetId="2" hidden="1">{"Output-BaseYear",#N/A,FALSE,"Output"}</definedName>
    <definedName name="wrn.OutputBaseYear._3" localSheetId="10" hidden="1">{"Output-BaseYear",#N/A,FALSE,"Output"}</definedName>
    <definedName name="wrn.OutputBaseYear._3" localSheetId="4" hidden="1">{"Output-BaseYear",#N/A,FALSE,"Output"}</definedName>
    <definedName name="wrn.OutputBaseYear._3" localSheetId="6" hidden="1">{"Output-BaseYear",#N/A,FALSE,"Output"}</definedName>
    <definedName name="wrn.OutputBaseYear._3" localSheetId="0" hidden="1">{"Output-BaseYear",#N/A,FALSE,"Output"}</definedName>
    <definedName name="wrn.OutputBaseYear._3" hidden="1">{"Output-BaseYear",#N/A,FALSE,"Output"}</definedName>
    <definedName name="wrn.OutputMin." localSheetId="12" hidden="1">{"Output-Min",#N/A,FALSE,"Output"}</definedName>
    <definedName name="wrn.OutputMin." localSheetId="11" hidden="1">{"Output-Min",#N/A,FALSE,"Output"}</definedName>
    <definedName name="wrn.OutputMin." localSheetId="2" hidden="1">{"Output-Min",#N/A,FALSE,"Output"}</definedName>
    <definedName name="wrn.OutputMin." localSheetId="10" hidden="1">{"Output-Min",#N/A,FALSE,"Output"}</definedName>
    <definedName name="wrn.OutputMin." localSheetId="4" hidden="1">{"Output-Min",#N/A,FALSE,"Output"}</definedName>
    <definedName name="wrn.OutputMin." localSheetId="6" hidden="1">{"Output-Min",#N/A,FALSE,"Output"}</definedName>
    <definedName name="wrn.OutputMin." localSheetId="0" hidden="1">{"Output-Min",#N/A,FALSE,"Output"}</definedName>
    <definedName name="wrn.OutputMin." hidden="1">{"Output-Min",#N/A,FALSE,"Output"}</definedName>
    <definedName name="wrn.OutputMin._1" localSheetId="12" hidden="1">{"Output-Min",#N/A,FALSE,"Output"}</definedName>
    <definedName name="wrn.OutputMin._1" localSheetId="11" hidden="1">{"Output-Min",#N/A,FALSE,"Output"}</definedName>
    <definedName name="wrn.OutputMin._1" localSheetId="2" hidden="1">{"Output-Min",#N/A,FALSE,"Output"}</definedName>
    <definedName name="wrn.OutputMin._1" localSheetId="10" hidden="1">{"Output-Min",#N/A,FALSE,"Output"}</definedName>
    <definedName name="wrn.OutputMin._1" localSheetId="4" hidden="1">{"Output-Min",#N/A,FALSE,"Output"}</definedName>
    <definedName name="wrn.OutputMin._1" localSheetId="6" hidden="1">{"Output-Min",#N/A,FALSE,"Output"}</definedName>
    <definedName name="wrn.OutputMin._1" localSheetId="0" hidden="1">{"Output-Min",#N/A,FALSE,"Output"}</definedName>
    <definedName name="wrn.OutputMin._1" hidden="1">{"Output-Min",#N/A,FALSE,"Output"}</definedName>
    <definedName name="wrn.OutputMin._1_1" localSheetId="12" hidden="1">{"Output-Min",#N/A,FALSE,"Output"}</definedName>
    <definedName name="wrn.OutputMin._1_1" localSheetId="11" hidden="1">{"Output-Min",#N/A,FALSE,"Output"}</definedName>
    <definedName name="wrn.OutputMin._1_1" localSheetId="2" hidden="1">{"Output-Min",#N/A,FALSE,"Output"}</definedName>
    <definedName name="wrn.OutputMin._1_1" localSheetId="10" hidden="1">{"Output-Min",#N/A,FALSE,"Output"}</definedName>
    <definedName name="wrn.OutputMin._1_1" localSheetId="4" hidden="1">{"Output-Min",#N/A,FALSE,"Output"}</definedName>
    <definedName name="wrn.OutputMin._1_1" localSheetId="6" hidden="1">{"Output-Min",#N/A,FALSE,"Output"}</definedName>
    <definedName name="wrn.OutputMin._1_1" localSheetId="0" hidden="1">{"Output-Min",#N/A,FALSE,"Output"}</definedName>
    <definedName name="wrn.OutputMin._1_1" hidden="1">{"Output-Min",#N/A,FALSE,"Output"}</definedName>
    <definedName name="wrn.OutputMin._3" localSheetId="12" hidden="1">{"Output-Min",#N/A,FALSE,"Output"}</definedName>
    <definedName name="wrn.OutputMin._3" localSheetId="11" hidden="1">{"Output-Min",#N/A,FALSE,"Output"}</definedName>
    <definedName name="wrn.OutputMin._3" localSheetId="2" hidden="1">{"Output-Min",#N/A,FALSE,"Output"}</definedName>
    <definedName name="wrn.OutputMin._3" localSheetId="10" hidden="1">{"Output-Min",#N/A,FALSE,"Output"}</definedName>
    <definedName name="wrn.OutputMin._3" localSheetId="4" hidden="1">{"Output-Min",#N/A,FALSE,"Output"}</definedName>
    <definedName name="wrn.OutputMin._3" localSheetId="6" hidden="1">{"Output-Min",#N/A,FALSE,"Output"}</definedName>
    <definedName name="wrn.OutputMin._3" localSheetId="0" hidden="1">{"Output-Min",#N/A,FALSE,"Output"}</definedName>
    <definedName name="wrn.OutputMin._3" hidden="1">{"Output-Min",#N/A,FALSE,"Output"}</definedName>
    <definedName name="wrn.OutputPercent." localSheetId="12" hidden="1">{"Output%",#N/A,FALSE,"Output"}</definedName>
    <definedName name="wrn.OutputPercent." localSheetId="11" hidden="1">{"Output%",#N/A,FALSE,"Output"}</definedName>
    <definedName name="wrn.OutputPercent." localSheetId="2" hidden="1">{"Output%",#N/A,FALSE,"Output"}</definedName>
    <definedName name="wrn.OutputPercent." localSheetId="10" hidden="1">{"Output%",#N/A,FALSE,"Output"}</definedName>
    <definedName name="wrn.OutputPercent." localSheetId="4" hidden="1">{"Output%",#N/A,FALSE,"Output"}</definedName>
    <definedName name="wrn.OutputPercent." localSheetId="6" hidden="1">{"Output%",#N/A,FALSE,"Output"}</definedName>
    <definedName name="wrn.OutputPercent." localSheetId="0" hidden="1">{"Output%",#N/A,FALSE,"Output"}</definedName>
    <definedName name="wrn.OutputPercent." hidden="1">{"Output%",#N/A,FALSE,"Output"}</definedName>
    <definedName name="wrn.OutputPercent._1" localSheetId="12" hidden="1">{"Output%",#N/A,FALSE,"Output"}</definedName>
    <definedName name="wrn.OutputPercent._1" localSheetId="11" hidden="1">{"Output%",#N/A,FALSE,"Output"}</definedName>
    <definedName name="wrn.OutputPercent._1" localSheetId="2" hidden="1">{"Output%",#N/A,FALSE,"Output"}</definedName>
    <definedName name="wrn.OutputPercent._1" localSheetId="10" hidden="1">{"Output%",#N/A,FALSE,"Output"}</definedName>
    <definedName name="wrn.OutputPercent._1" localSheetId="4" hidden="1">{"Output%",#N/A,FALSE,"Output"}</definedName>
    <definedName name="wrn.OutputPercent._1" localSheetId="6" hidden="1">{"Output%",#N/A,FALSE,"Output"}</definedName>
    <definedName name="wrn.OutputPercent._1" localSheetId="0" hidden="1">{"Output%",#N/A,FALSE,"Output"}</definedName>
    <definedName name="wrn.OutputPercent._1" hidden="1">{"Output%",#N/A,FALSE,"Output"}</definedName>
    <definedName name="wrn.OutputPercent._1_1" localSheetId="12" hidden="1">{"Output%",#N/A,FALSE,"Output"}</definedName>
    <definedName name="wrn.OutputPercent._1_1" localSheetId="11" hidden="1">{"Output%",#N/A,FALSE,"Output"}</definedName>
    <definedName name="wrn.OutputPercent._1_1" localSheetId="2" hidden="1">{"Output%",#N/A,FALSE,"Output"}</definedName>
    <definedName name="wrn.OutputPercent._1_1" localSheetId="10" hidden="1">{"Output%",#N/A,FALSE,"Output"}</definedName>
    <definedName name="wrn.OutputPercent._1_1" localSheetId="4" hidden="1">{"Output%",#N/A,FALSE,"Output"}</definedName>
    <definedName name="wrn.OutputPercent._1_1" localSheetId="6" hidden="1">{"Output%",#N/A,FALSE,"Output"}</definedName>
    <definedName name="wrn.OutputPercent._1_1" localSheetId="0" hidden="1">{"Output%",#N/A,FALSE,"Output"}</definedName>
    <definedName name="wrn.OutputPercent._1_1" hidden="1">{"Output%",#N/A,FALSE,"Output"}</definedName>
    <definedName name="wrn.OutputPercent._3" localSheetId="12" hidden="1">{"Output%",#N/A,FALSE,"Output"}</definedName>
    <definedName name="wrn.OutputPercent._3" localSheetId="11" hidden="1">{"Output%",#N/A,FALSE,"Output"}</definedName>
    <definedName name="wrn.OutputPercent._3" localSheetId="2" hidden="1">{"Output%",#N/A,FALSE,"Output"}</definedName>
    <definedName name="wrn.OutputPercent._3" localSheetId="10" hidden="1">{"Output%",#N/A,FALSE,"Output"}</definedName>
    <definedName name="wrn.OutputPercent._3" localSheetId="4" hidden="1">{"Output%",#N/A,FALSE,"Output"}</definedName>
    <definedName name="wrn.OutputPercent._3" localSheetId="6" hidden="1">{"Output%",#N/A,FALSE,"Output"}</definedName>
    <definedName name="wrn.OutputPercent._3" localSheetId="0" hidden="1">{"Output%",#N/A,FALSE,"Output"}</definedName>
    <definedName name="wrn.OutputPercent._3" hidden="1">{"Output%",#N/A,FALSE,"Output"}</definedName>
    <definedName name="wrn.Package." localSheetId="12" hidden="1">{#N/A,#N/A,FALSE,"Title Page";#N/A,#N/A,FALSE,"Index";#N/A,#N/A,FALSE,"Executive Summary";#N/A,#N/A,FALSE,"Construction Costs";#N/A,#N/A,FALSE,"Professional Fees";#N/A,#N/A,FALSE,"Marketing Fees";#N/A,#N/A,FALSE,"Finance";#N/A,#N/A,FALSE,"Rental Revenue";#N/A,#N/A,FALSE,"Lease Up Schedule";#N/A,#N/A,FALSE,"Cash Flow"}</definedName>
    <definedName name="wrn.Package." localSheetId="11" hidden="1">{#N/A,#N/A,FALSE,"Title Page";#N/A,#N/A,FALSE,"Index";#N/A,#N/A,FALSE,"Executive Summary";#N/A,#N/A,FALSE,"Construction Costs";#N/A,#N/A,FALSE,"Professional Fees";#N/A,#N/A,FALSE,"Marketing Fees";#N/A,#N/A,FALSE,"Finance";#N/A,#N/A,FALSE,"Rental Revenue";#N/A,#N/A,FALSE,"Lease Up Schedule";#N/A,#N/A,FALSE,"Cash Flow"}</definedName>
    <definedName name="wrn.Package." localSheetId="2" hidden="1">{#N/A,#N/A,FALSE,"Title Page";#N/A,#N/A,FALSE,"Index";#N/A,#N/A,FALSE,"Executive Summary";#N/A,#N/A,FALSE,"Construction Costs";#N/A,#N/A,FALSE,"Professional Fees";#N/A,#N/A,FALSE,"Marketing Fees";#N/A,#N/A,FALSE,"Finance";#N/A,#N/A,FALSE,"Rental Revenue";#N/A,#N/A,FALSE,"Lease Up Schedule";#N/A,#N/A,FALSE,"Cash Flow"}</definedName>
    <definedName name="wrn.Package." localSheetId="10" hidden="1">{#N/A,#N/A,FALSE,"Title Page";#N/A,#N/A,FALSE,"Index";#N/A,#N/A,FALSE,"Executive Summary";#N/A,#N/A,FALSE,"Construction Costs";#N/A,#N/A,FALSE,"Professional Fees";#N/A,#N/A,FALSE,"Marketing Fees";#N/A,#N/A,FALSE,"Finance";#N/A,#N/A,FALSE,"Rental Revenue";#N/A,#N/A,FALSE,"Lease Up Schedule";#N/A,#N/A,FALSE,"Cash Flow"}</definedName>
    <definedName name="wrn.Package." localSheetId="4" hidden="1">{#N/A,#N/A,FALSE,"Title Page";#N/A,#N/A,FALSE,"Index";#N/A,#N/A,FALSE,"Executive Summary";#N/A,#N/A,FALSE,"Construction Costs";#N/A,#N/A,FALSE,"Professional Fees";#N/A,#N/A,FALSE,"Marketing Fees";#N/A,#N/A,FALSE,"Finance";#N/A,#N/A,FALSE,"Rental Revenue";#N/A,#N/A,FALSE,"Lease Up Schedule";#N/A,#N/A,FALSE,"Cash Flow"}</definedName>
    <definedName name="wrn.Package." localSheetId="6" hidden="1">{#N/A,#N/A,FALSE,"Title Page";#N/A,#N/A,FALSE,"Index";#N/A,#N/A,FALSE,"Executive Summary";#N/A,#N/A,FALSE,"Construction Costs";#N/A,#N/A,FALSE,"Professional Fees";#N/A,#N/A,FALSE,"Marketing Fees";#N/A,#N/A,FALSE,"Finance";#N/A,#N/A,FALSE,"Rental Revenue";#N/A,#N/A,FALSE,"Lease Up Schedule";#N/A,#N/A,FALSE,"Cash Flow"}</definedName>
    <definedName name="wrn.Package." localSheetId="0" hidden="1">{#N/A,#N/A,FALSE,"Title Page";#N/A,#N/A,FALSE,"Index";#N/A,#N/A,FALSE,"Executive Summary";#N/A,#N/A,FALSE,"Construction Costs";#N/A,#N/A,FALSE,"Professional Fees";#N/A,#N/A,FALSE,"Marketing Fees";#N/A,#N/A,FALSE,"Finance";#N/A,#N/A,FALSE,"Rental Revenue";#N/A,#N/A,FALSE,"Lease Up Schedule";#N/A,#N/A,FALSE,"Cash Flow"}</definedName>
    <definedName name="wrn.Package." hidden="1">{#N/A,#N/A,FALSE,"Title Page";#N/A,#N/A,FALSE,"Index";#N/A,#N/A,FALSE,"Executive Summary";#N/A,#N/A,FALSE,"Construction Costs";#N/A,#N/A,FALSE,"Professional Fees";#N/A,#N/A,FALSE,"Marketing Fees";#N/A,#N/A,FALSE,"Finance";#N/A,#N/A,FALSE,"Rental Revenue";#N/A,#N/A,FALSE,"Lease Up Schedule";#N/A,#N/A,FALSE,"Cash Flow"}</definedName>
    <definedName name="wrn.packer._.1." localSheetId="12"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localSheetId="1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localSheetId="2"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localSheetId="10"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localSheetId="4"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localSheetId="6"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localSheetId="0"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lms._.at._.South._.Shore." localSheetId="12" hidden="1">{#N/A,#N/A,FALSE,"loananalysis";#N/A,#N/A,FALSE,"proforma";#N/A,#N/A,FALSE,"unitmix"}</definedName>
    <definedName name="wrn.Palms._.at._.South._.Shore." localSheetId="11" hidden="1">{#N/A,#N/A,FALSE,"loananalysis";#N/A,#N/A,FALSE,"proforma";#N/A,#N/A,FALSE,"unitmix"}</definedName>
    <definedName name="wrn.Palms._.at._.South._.Shore." localSheetId="2" hidden="1">{#N/A,#N/A,FALSE,"loananalysis";#N/A,#N/A,FALSE,"proforma";#N/A,#N/A,FALSE,"unitmix"}</definedName>
    <definedName name="wrn.Palms._.at._.South._.Shore." localSheetId="10" hidden="1">{#N/A,#N/A,FALSE,"loananalysis";#N/A,#N/A,FALSE,"proforma";#N/A,#N/A,FALSE,"unitmix"}</definedName>
    <definedName name="wrn.Palms._.at._.South._.Shore." localSheetId="4" hidden="1">{#N/A,#N/A,FALSE,"loananalysis";#N/A,#N/A,FALSE,"proforma";#N/A,#N/A,FALSE,"unitmix"}</definedName>
    <definedName name="wrn.Palms._.at._.South._.Shore." localSheetId="6" hidden="1">{#N/A,#N/A,FALSE,"loananalysis";#N/A,#N/A,FALSE,"proforma";#N/A,#N/A,FALSE,"unitmix"}</definedName>
    <definedName name="wrn.Palms._.at._.South._.Shore." localSheetId="0" hidden="1">{#N/A,#N/A,FALSE,"loananalysis";#N/A,#N/A,FALSE,"proforma";#N/A,#N/A,FALSE,"unitmix"}</definedName>
    <definedName name="wrn.Palms._.at._.South._.Shore." hidden="1">{#N/A,#N/A,FALSE,"loananalysis";#N/A,#N/A,FALSE,"proforma";#N/A,#N/A,FALSE,"unitmix"}</definedName>
    <definedName name="wrn.Partial." localSheetId="12" hidden="1">{#N/A,#N/A,FALSE,"1Summary";#N/A,#N/A,FALSE,"Assumptions";#N/A,#N/A,FALSE,"Rent Roll Summary";#N/A,#N/A,FALSE,"Effective Rental Income Detail";#N/A,#N/A,FALSE,"Cash Flow Projections";#N/A,#N/A,FALSE,"Operating Statement";#N/A,#N/A,FALSE,"Pricing Matrix"}</definedName>
    <definedName name="wrn.Partial." localSheetId="11" hidden="1">{#N/A,#N/A,FALSE,"1Summary";#N/A,#N/A,FALSE,"Assumptions";#N/A,#N/A,FALSE,"Rent Roll Summary";#N/A,#N/A,FALSE,"Effective Rental Income Detail";#N/A,#N/A,FALSE,"Cash Flow Projections";#N/A,#N/A,FALSE,"Operating Statement";#N/A,#N/A,FALSE,"Pricing Matrix"}</definedName>
    <definedName name="wrn.Partial." localSheetId="2" hidden="1">{#N/A,#N/A,FALSE,"1Summary";#N/A,#N/A,FALSE,"Assumptions";#N/A,#N/A,FALSE,"Rent Roll Summary";#N/A,#N/A,FALSE,"Effective Rental Income Detail";#N/A,#N/A,FALSE,"Cash Flow Projections";#N/A,#N/A,FALSE,"Operating Statement";#N/A,#N/A,FALSE,"Pricing Matrix"}</definedName>
    <definedName name="wrn.Partial." localSheetId="10" hidden="1">{#N/A,#N/A,FALSE,"1Summary";#N/A,#N/A,FALSE,"Assumptions";#N/A,#N/A,FALSE,"Rent Roll Summary";#N/A,#N/A,FALSE,"Effective Rental Income Detail";#N/A,#N/A,FALSE,"Cash Flow Projections";#N/A,#N/A,FALSE,"Operating Statement";#N/A,#N/A,FALSE,"Pricing Matrix"}</definedName>
    <definedName name="wrn.Partial." localSheetId="4" hidden="1">{#N/A,#N/A,FALSE,"1Summary";#N/A,#N/A,FALSE,"Assumptions";#N/A,#N/A,FALSE,"Rent Roll Summary";#N/A,#N/A,FALSE,"Effective Rental Income Detail";#N/A,#N/A,FALSE,"Cash Flow Projections";#N/A,#N/A,FALSE,"Operating Statement";#N/A,#N/A,FALSE,"Pricing Matrix"}</definedName>
    <definedName name="wrn.Partial." localSheetId="6" hidden="1">{#N/A,#N/A,FALSE,"1Summary";#N/A,#N/A,FALSE,"Assumptions";#N/A,#N/A,FALSE,"Rent Roll Summary";#N/A,#N/A,FALSE,"Effective Rental Income Detail";#N/A,#N/A,FALSE,"Cash Flow Projections";#N/A,#N/A,FALSE,"Operating Statement";#N/A,#N/A,FALSE,"Pricing Matrix"}</definedName>
    <definedName name="wrn.PARTIAL." localSheetId="0" hidden="1">{"new",#N/A,FALSE,"D";"PROFORMA",#N/A,FALSE,"A";"partial 1",#N/A,FALSE,"B";"partial 2",#N/A,FALSE,"B";"partial 3",#N/A,FALSE,"B";"SMALL CF 1",#N/A,FALSE,"C"}</definedName>
    <definedName name="wrn.Partial." hidden="1">{#N/A,#N/A,FALSE,"1Summary";#N/A,#N/A,FALSE,"Assumptions";#N/A,#N/A,FALSE,"Rent Roll Summary";#N/A,#N/A,FALSE,"Effective Rental Income Detail";#N/A,#N/A,FALSE,"Cash Flow Projections";#N/A,#N/A,FALSE,"Operating Statement";#N/A,#N/A,FALSE,"Pricing Matrix"}</definedName>
    <definedName name="wrn.Partial_Template." localSheetId="12" hidden="1">{#N/A,#N/A,FALSE,"1Summary";#N/A,#N/A,FALSE,"2Assumptions";#N/A,#N/A,FALSE,"3Cash Flow";#N/A,#N/A,FALSE,"6Residual";#N/A,#N/A,FALSE,"AExpiration Schedule"}</definedName>
    <definedName name="wrn.Partial_Template." localSheetId="11" hidden="1">{#N/A,#N/A,FALSE,"1Summary";#N/A,#N/A,FALSE,"2Assumptions";#N/A,#N/A,FALSE,"3Cash Flow";#N/A,#N/A,FALSE,"6Residual";#N/A,#N/A,FALSE,"AExpiration Schedule"}</definedName>
    <definedName name="wrn.Partial_Template." localSheetId="2" hidden="1">{#N/A,#N/A,FALSE,"1Summary";#N/A,#N/A,FALSE,"2Assumptions";#N/A,#N/A,FALSE,"3Cash Flow";#N/A,#N/A,FALSE,"6Residual";#N/A,#N/A,FALSE,"AExpiration Schedule"}</definedName>
    <definedName name="wrn.Partial_Template." localSheetId="10" hidden="1">{#N/A,#N/A,FALSE,"1Summary";#N/A,#N/A,FALSE,"2Assumptions";#N/A,#N/A,FALSE,"3Cash Flow";#N/A,#N/A,FALSE,"6Residual";#N/A,#N/A,FALSE,"AExpiration Schedule"}</definedName>
    <definedName name="wrn.Partial_Template." localSheetId="4" hidden="1">{#N/A,#N/A,FALSE,"1Summary";#N/A,#N/A,FALSE,"2Assumptions";#N/A,#N/A,FALSE,"3Cash Flow";#N/A,#N/A,FALSE,"6Residual";#N/A,#N/A,FALSE,"AExpiration Schedule"}</definedName>
    <definedName name="wrn.Partial_Template." localSheetId="6" hidden="1">{#N/A,#N/A,FALSE,"1Summary";#N/A,#N/A,FALSE,"2Assumptions";#N/A,#N/A,FALSE,"3Cash Flow";#N/A,#N/A,FALSE,"6Residual";#N/A,#N/A,FALSE,"AExpiration Schedule"}</definedName>
    <definedName name="wrn.Partial_Template." localSheetId="0" hidden="1">{#N/A,#N/A,FALSE,"1Summary";#N/A,#N/A,FALSE,"2Assumptions";#N/A,#N/A,FALSE,"3Cash Flow";#N/A,#N/A,FALSE,"6Residual";#N/A,#N/A,FALSE,"AExpiration Schedule"}</definedName>
    <definedName name="wrn.Partial_Template." hidden="1">{#N/A,#N/A,FALSE,"1Summary";#N/A,#N/A,FALSE,"2Assumptions";#N/A,#N/A,FALSE,"3Cash Flow";#N/A,#N/A,FALSE,"6Residual";#N/A,#N/A,FALSE,"AExpiration Schedule"}</definedName>
    <definedName name="wrn.PERCENTAGE._.RENT." localSheetId="12" hidden="1">{"PERCENTAGE RENT",#N/A,TRUE,"SCHEDULE B"}</definedName>
    <definedName name="wrn.PERCENTAGE._.RENT." localSheetId="11" hidden="1">{"PERCENTAGE RENT",#N/A,TRUE,"SCHEDULE B"}</definedName>
    <definedName name="wrn.PERCENTAGE._.RENT." localSheetId="2" hidden="1">{"PERCENTAGE RENT",#N/A,TRUE,"SCHEDULE B"}</definedName>
    <definedName name="wrn.PERCENTAGE._.RENT." localSheetId="10" hidden="1">{"PERCENTAGE RENT",#N/A,TRUE,"SCHEDULE B"}</definedName>
    <definedName name="wrn.PERCENTAGE._.RENT." localSheetId="4" hidden="1">{"PERCENTAGE RENT",#N/A,TRUE,"SCHEDULE B"}</definedName>
    <definedName name="wrn.PERCENTAGE._.RENT." localSheetId="6" hidden="1">{"PERCENTAGE RENT",#N/A,TRUE,"SCHEDULE B"}</definedName>
    <definedName name="wrn.PERCENTAGE._.RENT." localSheetId="0" hidden="1">{"PERCENTAGE RENT",#N/A,TRUE,"SCHEDULE B"}</definedName>
    <definedName name="wrn.PERCENTAGE._.RENT." hidden="1">{"PERCENTAGE RENT",#N/A,TRUE,"SCHEDULE B"}</definedName>
    <definedName name="wrn.Phase._.I." localSheetId="12" hidden="1">{#N/A,#N/A,FALSE,"Transaction Summary-DTW";#N/A,#N/A,FALSE,"Proforma Five Yr";#N/A,#N/A,FALSE,"Occ and Rate"}</definedName>
    <definedName name="wrn.Phase._.I." localSheetId="11" hidden="1">{#N/A,#N/A,FALSE,"Transaction Summary-DTW";#N/A,#N/A,FALSE,"Proforma Five Yr";#N/A,#N/A,FALSE,"Occ and Rate"}</definedName>
    <definedName name="wrn.Phase._.I." localSheetId="2" hidden="1">{#N/A,#N/A,FALSE,"Transaction Summary-DTW";#N/A,#N/A,FALSE,"Proforma Five Yr";#N/A,#N/A,FALSE,"Occ and Rate"}</definedName>
    <definedName name="wrn.Phase._.I." localSheetId="10" hidden="1">{#N/A,#N/A,FALSE,"Transaction Summary-DTW";#N/A,#N/A,FALSE,"Proforma Five Yr";#N/A,#N/A,FALSE,"Occ and Rate"}</definedName>
    <definedName name="wrn.Phase._.I." localSheetId="4" hidden="1">{#N/A,#N/A,FALSE,"Transaction Summary-DTW";#N/A,#N/A,FALSE,"Proforma Five Yr";#N/A,#N/A,FALSE,"Occ and Rate"}</definedName>
    <definedName name="wrn.Phase._.I." localSheetId="6" hidden="1">{#N/A,#N/A,FALSE,"Transaction Summary-DTW";#N/A,#N/A,FALSE,"Proforma Five Yr";#N/A,#N/A,FALSE,"Occ and Rate"}</definedName>
    <definedName name="wrn.Phase._.I." localSheetId="0" hidden="1">{#N/A,#N/A,FALSE,"Transaction Summary-DTW";#N/A,#N/A,FALSE,"Proforma Five Yr";#N/A,#N/A,FALSE,"Occ and Rate"}</definedName>
    <definedName name="wrn.Phase._.I." hidden="1">{#N/A,#N/A,FALSE,"Transaction Summary-DTW";#N/A,#N/A,FALSE,"Proforma Five Yr";#N/A,#N/A,FALSE,"Occ and Rate"}</definedName>
    <definedName name="wrn.Pineway." localSheetId="12" hidden="1">{#N/A,#N/A,FALSE,"rent schedule";#N/A,#N/A,FALSE,"income expenses";#N/A,#N/A,FALSE,"proforma";#N/A,#N/A,FALSE,"proforma stab";#N/A,#N/A,FALSE,"loan analysis";#N/A,#N/A,FALSE,"loan analysis stab";#N/A,#N/A,FALSE,"income expenses"}</definedName>
    <definedName name="wrn.Pineway." localSheetId="11" hidden="1">{#N/A,#N/A,FALSE,"rent schedule";#N/A,#N/A,FALSE,"income expenses";#N/A,#N/A,FALSE,"proforma";#N/A,#N/A,FALSE,"proforma stab";#N/A,#N/A,FALSE,"loan analysis";#N/A,#N/A,FALSE,"loan analysis stab";#N/A,#N/A,FALSE,"income expenses"}</definedName>
    <definedName name="wrn.Pineway." localSheetId="2" hidden="1">{#N/A,#N/A,FALSE,"rent schedule";#N/A,#N/A,FALSE,"income expenses";#N/A,#N/A,FALSE,"proforma";#N/A,#N/A,FALSE,"proforma stab";#N/A,#N/A,FALSE,"loan analysis";#N/A,#N/A,FALSE,"loan analysis stab";#N/A,#N/A,FALSE,"income expenses"}</definedName>
    <definedName name="wrn.Pineway." localSheetId="10" hidden="1">{#N/A,#N/A,FALSE,"rent schedule";#N/A,#N/A,FALSE,"income expenses";#N/A,#N/A,FALSE,"proforma";#N/A,#N/A,FALSE,"proforma stab";#N/A,#N/A,FALSE,"loan analysis";#N/A,#N/A,FALSE,"loan analysis stab";#N/A,#N/A,FALSE,"income expenses"}</definedName>
    <definedName name="wrn.Pineway." localSheetId="4" hidden="1">{#N/A,#N/A,FALSE,"rent schedule";#N/A,#N/A,FALSE,"income expenses";#N/A,#N/A,FALSE,"proforma";#N/A,#N/A,FALSE,"proforma stab";#N/A,#N/A,FALSE,"loan analysis";#N/A,#N/A,FALSE,"loan analysis stab";#N/A,#N/A,FALSE,"income expenses"}</definedName>
    <definedName name="wrn.Pineway." localSheetId="6" hidden="1">{#N/A,#N/A,FALSE,"rent schedule";#N/A,#N/A,FALSE,"income expenses";#N/A,#N/A,FALSE,"proforma";#N/A,#N/A,FALSE,"proforma stab";#N/A,#N/A,FALSE,"loan analysis";#N/A,#N/A,FALSE,"loan analysis stab";#N/A,#N/A,FALSE,"income expenses"}</definedName>
    <definedName name="wrn.Pineway." localSheetId="0" hidden="1">{#N/A,#N/A,FALSE,"rent schedule";#N/A,#N/A,FALSE,"income expenses";#N/A,#N/A,FALSE,"proforma";#N/A,#N/A,FALSE,"proforma stab";#N/A,#N/A,FALSE,"loan analysis";#N/A,#N/A,FALSE,"loan analysis stab";#N/A,#N/A,FALSE,"income expenses"}</definedName>
    <definedName name="wrn.Pineway." hidden="1">{#N/A,#N/A,FALSE,"rent schedule";#N/A,#N/A,FALSE,"income expenses";#N/A,#N/A,FALSE,"proforma";#N/A,#N/A,FALSE,"proforma stab";#N/A,#N/A,FALSE,"loan analysis";#N/A,#N/A,FALSE,"loan analysis stab";#N/A,#N/A,FALSE,"income expenses"}</definedName>
    <definedName name="wrn.Portfolio." localSheetId="12" hidden="1">{#N/A,#N/A,FALSE,"Portfolio Summary";#N/A,#N/A,FALSE,"Portfolio Operating Stmt";#N/A,#N/A,FALSE,"Portfolio Cash Flow"}</definedName>
    <definedName name="wrn.Portfolio." localSheetId="11" hidden="1">{#N/A,#N/A,FALSE,"Portfolio Summary";#N/A,#N/A,FALSE,"Portfolio Operating Stmt";#N/A,#N/A,FALSE,"Portfolio Cash Flow"}</definedName>
    <definedName name="wrn.Portfolio." localSheetId="2" hidden="1">{#N/A,#N/A,FALSE,"Portfolio Summary";#N/A,#N/A,FALSE,"Portfolio Operating Stmt";#N/A,#N/A,FALSE,"Portfolio Cash Flow"}</definedName>
    <definedName name="wrn.Portfolio." localSheetId="10" hidden="1">{#N/A,#N/A,FALSE,"Portfolio Summary";#N/A,#N/A,FALSE,"Portfolio Operating Stmt";#N/A,#N/A,FALSE,"Portfolio Cash Flow"}</definedName>
    <definedName name="wrn.Portfolio." localSheetId="4" hidden="1">{#N/A,#N/A,FALSE,"Portfolio Summary";#N/A,#N/A,FALSE,"Portfolio Operating Stmt";#N/A,#N/A,FALSE,"Portfolio Cash Flow"}</definedName>
    <definedName name="wrn.Portfolio." localSheetId="6" hidden="1">{#N/A,#N/A,FALSE,"Portfolio Summary";#N/A,#N/A,FALSE,"Portfolio Operating Stmt";#N/A,#N/A,FALSE,"Portfolio Cash Flow"}</definedName>
    <definedName name="wrn.Portfolio." localSheetId="0" hidden="1">{#N/A,#N/A,FALSE,"Portfolio Summary";#N/A,#N/A,FALSE,"Portfolio Operating Stmt";#N/A,#N/A,FALSE,"Portfolio Cash Flow"}</definedName>
    <definedName name="wrn.Portfolio." hidden="1">{#N/A,#N/A,FALSE,"Portfolio Summary";#N/A,#N/A,FALSE,"Portfolio Operating Stmt";#N/A,#N/A,FALSE,"Portfolio Cash Flow"}</definedName>
    <definedName name="wrn.PRBFinancials." localSheetId="12" hidden="1">{"incomemth",#N/A,TRUE,"forecast01";"incpercentmth",#N/A,TRUE,"forecast01";"balancemth",#N/A,TRUE,"forecast01";"cashmth",#N/A,TRUE,"forecast01";"cov2mth",#N/A,TRUE,"forecast01";"prbexp",#N/A,TRUE,"forecast01";"prbcap",#N/A,TRUE,"forecast01";"coalconsultants",#N/A,TRUE,"forecast01";"prbsum",#N/A,TRUE,"forecast01"}</definedName>
    <definedName name="wrn.PRBFinancials." localSheetId="11" hidden="1">{"incomemth",#N/A,TRUE,"forecast01";"incpercentmth",#N/A,TRUE,"forecast01";"balancemth",#N/A,TRUE,"forecast01";"cashmth",#N/A,TRUE,"forecast01";"cov2mth",#N/A,TRUE,"forecast01";"prbexp",#N/A,TRUE,"forecast01";"prbcap",#N/A,TRUE,"forecast01";"coalconsultants",#N/A,TRUE,"forecast01";"prbsum",#N/A,TRUE,"forecast01"}</definedName>
    <definedName name="wrn.PRBFinancials." localSheetId="2" hidden="1">{"incomemth",#N/A,TRUE,"forecast01";"incpercentmth",#N/A,TRUE,"forecast01";"balancemth",#N/A,TRUE,"forecast01";"cashmth",#N/A,TRUE,"forecast01";"cov2mth",#N/A,TRUE,"forecast01";"prbexp",#N/A,TRUE,"forecast01";"prbcap",#N/A,TRUE,"forecast01";"coalconsultants",#N/A,TRUE,"forecast01";"prbsum",#N/A,TRUE,"forecast01"}</definedName>
    <definedName name="wrn.PRBFinancials." localSheetId="10" hidden="1">{"incomemth",#N/A,TRUE,"forecast01";"incpercentmth",#N/A,TRUE,"forecast01";"balancemth",#N/A,TRUE,"forecast01";"cashmth",#N/A,TRUE,"forecast01";"cov2mth",#N/A,TRUE,"forecast01";"prbexp",#N/A,TRUE,"forecast01";"prbcap",#N/A,TRUE,"forecast01";"coalconsultants",#N/A,TRUE,"forecast01";"prbsum",#N/A,TRUE,"forecast01"}</definedName>
    <definedName name="wrn.PRBFinancials." localSheetId="4" hidden="1">{"incomemth",#N/A,TRUE,"forecast01";"incpercentmth",#N/A,TRUE,"forecast01";"balancemth",#N/A,TRUE,"forecast01";"cashmth",#N/A,TRUE,"forecast01";"cov2mth",#N/A,TRUE,"forecast01";"prbexp",#N/A,TRUE,"forecast01";"prbcap",#N/A,TRUE,"forecast01";"coalconsultants",#N/A,TRUE,"forecast01";"prbsum",#N/A,TRUE,"forecast01"}</definedName>
    <definedName name="wrn.PRBFinancials." localSheetId="6" hidden="1">{"incomemth",#N/A,TRUE,"forecast01";"incpercentmth",#N/A,TRUE,"forecast01";"balancemth",#N/A,TRUE,"forecast01";"cashmth",#N/A,TRUE,"forecast01";"cov2mth",#N/A,TRUE,"forecast01";"prbexp",#N/A,TRUE,"forecast01";"prbcap",#N/A,TRUE,"forecast01";"coalconsultants",#N/A,TRUE,"forecast01";"prbsum",#N/A,TRUE,"forecast01"}</definedName>
    <definedName name="wrn.PRBFinancials." localSheetId="0" hidden="1">{"incomemth",#N/A,TRUE,"forecast01";"incpercentmth",#N/A,TRUE,"forecast01";"balancemth",#N/A,TRUE,"forecast01";"cashmth",#N/A,TRUE,"forecast01";"cov2mth",#N/A,TRUE,"forecast01";"prbexp",#N/A,TRUE,"forecast01";"prbcap",#N/A,TRUE,"forecast01";"coalconsultants",#N/A,TRUE,"forecast01";"prbsum",#N/A,TRUE,"forecast01"}</definedName>
    <definedName name="wrn.PRBFinancials." hidden="1">{"incomemth",#N/A,TRUE,"forecast01";"incpercentmth",#N/A,TRUE,"forecast01";"balancemth",#N/A,TRUE,"forecast01";"cashmth",#N/A,TRUE,"forecast01";"cov2mth",#N/A,TRUE,"forecast01";"prbexp",#N/A,TRUE,"forecast01";"prbcap",#N/A,TRUE,"forecast01";"coalconsultants",#N/A,TRUE,"forecast01";"prbsum",#N/A,TRUE,"forecast01"}</definedName>
    <definedName name="wrn.Prepaid_Recov.." localSheetId="12" hidden="1">{#N/A,#N/A,FALSE,"Prepaid Recoverable"}</definedName>
    <definedName name="wrn.Prepaid_Recov.." localSheetId="11" hidden="1">{#N/A,#N/A,FALSE,"Prepaid Recoverable"}</definedName>
    <definedName name="wrn.Prepaid_Recov.." localSheetId="2" hidden="1">{#N/A,#N/A,FALSE,"Prepaid Recoverable"}</definedName>
    <definedName name="wrn.Prepaid_Recov.." localSheetId="10" hidden="1">{#N/A,#N/A,FALSE,"Prepaid Recoverable"}</definedName>
    <definedName name="wrn.Prepaid_Recov.." localSheetId="4" hidden="1">{#N/A,#N/A,FALSE,"Prepaid Recoverable"}</definedName>
    <definedName name="wrn.Prepaid_Recov.." localSheetId="6" hidden="1">{#N/A,#N/A,FALSE,"Prepaid Recoverable"}</definedName>
    <definedName name="wrn.Prepaid_Recov.." localSheetId="0" hidden="1">{#N/A,#N/A,FALSE,"Prepaid Recoverable"}</definedName>
    <definedName name="wrn.Prepaid_Recov.." hidden="1">{#N/A,#N/A,FALSE,"Prepaid Recoverable"}</definedName>
    <definedName name="wrn.print." localSheetId="12" hidden="1">{"Assump",#N/A,TRUE,"Proforma";"first",#N/A,TRUE,"Proforma";"second",#N/A,TRUE,"Proforma";"lease1",#N/A,TRUE,"Proforma";"lease2",#N/A,TRUE,"Proforma"}</definedName>
    <definedName name="wrn.print." localSheetId="11" hidden="1">{"Assump",#N/A,TRUE,"Proforma";"first",#N/A,TRUE,"Proforma";"second",#N/A,TRUE,"Proforma";"lease1",#N/A,TRUE,"Proforma";"lease2",#N/A,TRUE,"Proforma"}</definedName>
    <definedName name="wrn.print." localSheetId="2" hidden="1">{"Assump",#N/A,TRUE,"Proforma";"first",#N/A,TRUE,"Proforma";"second",#N/A,TRUE,"Proforma";"lease1",#N/A,TRUE,"Proforma";"lease2",#N/A,TRUE,"Proforma"}</definedName>
    <definedName name="wrn.print." localSheetId="10" hidden="1">{"Assump",#N/A,TRUE,"Proforma";"first",#N/A,TRUE,"Proforma";"second",#N/A,TRUE,"Proforma";"lease1",#N/A,TRUE,"Proforma";"lease2",#N/A,TRUE,"Proforma"}</definedName>
    <definedName name="wrn.print." localSheetId="4" hidden="1">{"Assump",#N/A,TRUE,"Proforma";"first",#N/A,TRUE,"Proforma";"second",#N/A,TRUE,"Proforma";"lease1",#N/A,TRUE,"Proforma";"lease2",#N/A,TRUE,"Proforma"}</definedName>
    <definedName name="wrn.print." localSheetId="6" hidden="1">{"Assump",#N/A,TRUE,"Proforma";"first",#N/A,TRUE,"Proforma";"second",#N/A,TRUE,"Proforma";"lease1",#N/A,TRUE,"Proforma";"lease2",#N/A,TRUE,"Proforma"}</definedName>
    <definedName name="wrn.print." localSheetId="0" hidden="1">{"Assump",#N/A,TRUE,"Proforma";"first",#N/A,TRUE,"Proforma";"second",#N/A,TRUE,"Proforma";"lease1",#N/A,TRUE,"Proforma";"lease2",#N/A,TRUE,"Proforma"}</definedName>
    <definedName name="wrn.print." hidden="1">{"Assump",#N/A,TRUE,"Proforma";"first",#N/A,TRUE,"Proforma";"second",#N/A,TRUE,"Proforma";"lease1",#N/A,TRUE,"Proforma";"lease2",#N/A,TRUE,"Proforma"}</definedName>
    <definedName name="wrn.Print._.DDC." localSheetId="12" hidden="1">{"TopSum",#N/A,FALSE,"Summary";"Core",#N/A,FALSE,"Core";"Development",#N/A,FALSE,"Development";"Design",#N/A,FALSE,"Design";"Tenant_Coord",#N/A,FALSE,"Tenant Coordination";"Construct",#N/A,FALSE,"Construction";"Site",#N/A,FALSE,"Site"}</definedName>
    <definedName name="wrn.Print._.DDC." localSheetId="11" hidden="1">{"TopSum",#N/A,FALSE,"Summary";"Core",#N/A,FALSE,"Core";"Development",#N/A,FALSE,"Development";"Design",#N/A,FALSE,"Design";"Tenant_Coord",#N/A,FALSE,"Tenant Coordination";"Construct",#N/A,FALSE,"Construction";"Site",#N/A,FALSE,"Site"}</definedName>
    <definedName name="wrn.Print._.DDC." localSheetId="2" hidden="1">{"TopSum",#N/A,FALSE,"Summary";"Core",#N/A,FALSE,"Core";"Development",#N/A,FALSE,"Development";"Design",#N/A,FALSE,"Design";"Tenant_Coord",#N/A,FALSE,"Tenant Coordination";"Construct",#N/A,FALSE,"Construction";"Site",#N/A,FALSE,"Site"}</definedName>
    <definedName name="wrn.Print._.DDC." localSheetId="10" hidden="1">{"TopSum",#N/A,FALSE,"Summary";"Core",#N/A,FALSE,"Core";"Development",#N/A,FALSE,"Development";"Design",#N/A,FALSE,"Design";"Tenant_Coord",#N/A,FALSE,"Tenant Coordination";"Construct",#N/A,FALSE,"Construction";"Site",#N/A,FALSE,"Site"}</definedName>
    <definedName name="wrn.Print._.DDC." localSheetId="4" hidden="1">{"TopSum",#N/A,FALSE,"Summary";"Core",#N/A,FALSE,"Core";"Development",#N/A,FALSE,"Development";"Design",#N/A,FALSE,"Design";"Tenant_Coord",#N/A,FALSE,"Tenant Coordination";"Construct",#N/A,FALSE,"Construction";"Site",#N/A,FALSE,"Site"}</definedName>
    <definedName name="wrn.Print._.DDC." localSheetId="6" hidden="1">{"TopSum",#N/A,FALSE,"Summary";"Core",#N/A,FALSE,"Core";"Development",#N/A,FALSE,"Development";"Design",#N/A,FALSE,"Design";"Tenant_Coord",#N/A,FALSE,"Tenant Coordination";"Construct",#N/A,FALSE,"Construction";"Site",#N/A,FALSE,"Site"}</definedName>
    <definedName name="wrn.Print._.DDC." localSheetId="0" hidden="1">{"TopSum",#N/A,FALSE,"Summary";"Core",#N/A,FALSE,"Core";"Development",#N/A,FALSE,"Development";"Design",#N/A,FALSE,"Design";"Tenant_Coord",#N/A,FALSE,"Tenant Coordination";"Construct",#N/A,FALSE,"Construction";"Site",#N/A,FALSE,"Site"}</definedName>
    <definedName name="wrn.Print._.DDC." hidden="1">{"TopSum",#N/A,FALSE,"Summary";"Core",#N/A,FALSE,"Core";"Development",#N/A,FALSE,"Development";"Design",#N/A,FALSE,"Design";"Tenant_Coord",#N/A,FALSE,"Tenant Coordination";"Construct",#N/A,FALSE,"Construction";"Site",#N/A,FALSE,"Site"}</definedName>
    <definedName name="wrn.print._.graphs." localSheetId="12"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localSheetId="2"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4" hidden="1">{"cap_structure",#N/A,FALSE,"Graph-Mkt Cap";"price",#N/A,FALSE,"Graph-Price";"ebit",#N/A,FALSE,"Graph-EBITDA";"ebitda",#N/A,FALSE,"Graph-EBITDA"}</definedName>
    <definedName name="wrn.print._.graphs." localSheetId="6" hidden="1">{"cap_structure",#N/A,FALSE,"Graph-Mkt Cap";"price",#N/A,FALSE,"Graph-Price";"ebit",#N/A,FALSE,"Graph-EBITDA";"ebitda",#N/A,FALSE,"Graph-EBITDA"}</definedName>
    <definedName name="wrn.print._.graphs." localSheetId="0"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12" hidden="1">{"inputs raw data",#N/A,TRUE,"INPUT"}</definedName>
    <definedName name="wrn.print._.raw._.data._.entry." localSheetId="11" hidden="1">{"inputs raw data",#N/A,TRUE,"INPUT"}</definedName>
    <definedName name="wrn.print._.raw._.data._.entry." localSheetId="2" hidden="1">{"inputs raw data",#N/A,TRUE,"INPUT"}</definedName>
    <definedName name="wrn.print._.raw._.data._.entry." localSheetId="10" hidden="1">{"inputs raw data",#N/A,TRUE,"INPUT"}</definedName>
    <definedName name="wrn.print._.raw._.data._.entry." localSheetId="4" hidden="1">{"inputs raw data",#N/A,TRUE,"INPUT"}</definedName>
    <definedName name="wrn.print._.raw._.data._.entry." localSheetId="6" hidden="1">{"inputs raw data",#N/A,TRUE,"INPUT"}</definedName>
    <definedName name="wrn.print._.raw._.data._.entry." localSheetId="0" hidden="1">{"inputs raw data",#N/A,TRUE,"INPUT"}</definedName>
    <definedName name="wrn.print._.raw._.data._.entry." hidden="1">{"inputs raw data",#N/A,TRUE,"INPUT"}</definedName>
    <definedName name="wrn.print._.summary._.sheets." localSheetId="12" hidden="1">{"summary1",#N/A,TRUE,"Comps";"summary2",#N/A,TRUE,"Comps";"summary3",#N/A,TRUE,"Comps"}</definedName>
    <definedName name="wrn.print._.summary._.sheets." localSheetId="11" hidden="1">{"summary1",#N/A,TRUE,"Comps";"summary2",#N/A,TRUE,"Comps";"summary3",#N/A,TRUE,"Comps"}</definedName>
    <definedName name="wrn.print._.summary._.sheets." localSheetId="2" hidden="1">{"summary1",#N/A,TRUE,"Comps";"summary2",#N/A,TRUE,"Comps";"summary3",#N/A,TRUE,"Comps"}</definedName>
    <definedName name="wrn.print._.summary._.sheets." localSheetId="10" hidden="1">{"summary1",#N/A,TRUE,"Comps";"summary2",#N/A,TRUE,"Comps";"summary3",#N/A,TRUE,"Comps"}</definedName>
    <definedName name="wrn.print._.summary._.sheets." localSheetId="4" hidden="1">{"summary1",#N/A,TRUE,"Comps";"summary2",#N/A,TRUE,"Comps";"summary3",#N/A,TRUE,"Comps"}</definedName>
    <definedName name="wrn.print._.summary._.sheets." localSheetId="6" hidden="1">{"summary1",#N/A,TRUE,"Comps";"summary2",#N/A,TRUE,"Comps";"summary3",#N/A,TRUE,"Comps"}</definedName>
    <definedName name="wrn.print._.summary._.sheets." localSheetId="0" hidden="1">{"summary1",#N/A,TRUE,"Comps";"summary2",#N/A,TRUE,"Comps";"summary3",#N/A,TRUE,"Comps"}</definedName>
    <definedName name="wrn.print._.summary._.sheets." hidden="1">{"summary1",#N/A,TRUE,"Comps";"summary2",#N/A,TRUE,"Comps";"summary3",#N/A,TRUE,"Comps"}</definedName>
    <definedName name="wrn.PrintAll." localSheetId="12" hidden="1">{#N/A,#N/A,FALSE,"Broker Sheet";#N/A,#N/A,FALSE,"Exec.Summary";#N/A,#N/A,FALSE,"Argus Cash Flow";#N/A,#N/A,FALSE,"SPF";#N/A,#N/A,FALSE,"RentRoll"}</definedName>
    <definedName name="wrn.PrintAll." localSheetId="11" hidden="1">{#N/A,#N/A,FALSE,"Broker Sheet";#N/A,#N/A,FALSE,"Exec.Summary";#N/A,#N/A,FALSE,"Argus Cash Flow";#N/A,#N/A,FALSE,"SPF";#N/A,#N/A,FALSE,"RentRoll"}</definedName>
    <definedName name="wrn.PrintAll." localSheetId="2" hidden="1">{#N/A,#N/A,FALSE,"Broker Sheet";#N/A,#N/A,FALSE,"Exec.Summary";#N/A,#N/A,FALSE,"Argus Cash Flow";#N/A,#N/A,FALSE,"SPF";#N/A,#N/A,FALSE,"RentRoll"}</definedName>
    <definedName name="wrn.PrintAll." localSheetId="10" hidden="1">{#N/A,#N/A,FALSE,"Broker Sheet";#N/A,#N/A,FALSE,"Exec.Summary";#N/A,#N/A,FALSE,"Argus Cash Flow";#N/A,#N/A,FALSE,"SPF";#N/A,#N/A,FALSE,"RentRoll"}</definedName>
    <definedName name="wrn.PrintAll." localSheetId="4" hidden="1">{#N/A,#N/A,FALSE,"Broker Sheet";#N/A,#N/A,FALSE,"Exec.Summary";#N/A,#N/A,FALSE,"Argus Cash Flow";#N/A,#N/A,FALSE,"SPF";#N/A,#N/A,FALSE,"RentRoll"}</definedName>
    <definedName name="wrn.PrintAll." localSheetId="6" hidden="1">{#N/A,#N/A,FALSE,"Broker Sheet";#N/A,#N/A,FALSE,"Exec.Summary";#N/A,#N/A,FALSE,"Argus Cash Flow";#N/A,#N/A,FALSE,"SPF";#N/A,#N/A,FALSE,"RentRoll"}</definedName>
    <definedName name="wrn.PrintAll." localSheetId="0" hidden="1">{#N/A,#N/A,FALSE,"Broker Sheet";#N/A,#N/A,FALSE,"Exec.Summary";#N/A,#N/A,FALSE,"Argus Cash Flow";#N/A,#N/A,FALSE,"SPF";#N/A,#N/A,FALSE,"RentRoll"}</definedName>
    <definedName name="wrn.PrintAll." hidden="1">{#N/A,#N/A,FALSE,"Broker Sheet";#N/A,#N/A,FALSE,"Exec.Summary";#N/A,#N/A,FALSE,"Argus Cash Flow";#N/A,#N/A,FALSE,"SPF";#N/A,#N/A,FALSE,"RentRoll"}</definedName>
    <definedName name="wrn.Printfinancialsmth." localSheetId="12" hidden="1">{"incomemth",#N/A,TRUE,"forecast00";"incomepercentmth",#N/A,TRUE,"forecast00";"balancemth",#N/A,TRUE,"forecast00";"cashmth",#N/A,TRUE,"forecast00";"covenantmth",#N/A,TRUE,"forecast00"}</definedName>
    <definedName name="wrn.Printfinancialsmth." localSheetId="11" hidden="1">{"incomemth",#N/A,TRUE,"forecast00";"incomepercentmth",#N/A,TRUE,"forecast00";"balancemth",#N/A,TRUE,"forecast00";"cashmth",#N/A,TRUE,"forecast00";"covenantmth",#N/A,TRUE,"forecast00"}</definedName>
    <definedName name="wrn.Printfinancialsmth." localSheetId="2" hidden="1">{"incomemth",#N/A,TRUE,"forecast00";"incomepercentmth",#N/A,TRUE,"forecast00";"balancemth",#N/A,TRUE,"forecast00";"cashmth",#N/A,TRUE,"forecast00";"covenantmth",#N/A,TRUE,"forecast00"}</definedName>
    <definedName name="wrn.Printfinancialsmth." localSheetId="10" hidden="1">{"incomemth",#N/A,TRUE,"forecast00";"incomepercentmth",#N/A,TRUE,"forecast00";"balancemth",#N/A,TRUE,"forecast00";"cashmth",#N/A,TRUE,"forecast00";"covenantmth",#N/A,TRUE,"forecast00"}</definedName>
    <definedName name="wrn.Printfinancialsmth." localSheetId="4" hidden="1">{"incomemth",#N/A,TRUE,"forecast00";"incomepercentmth",#N/A,TRUE,"forecast00";"balancemth",#N/A,TRUE,"forecast00";"cashmth",#N/A,TRUE,"forecast00";"covenantmth",#N/A,TRUE,"forecast00"}</definedName>
    <definedName name="wrn.Printfinancialsmth." localSheetId="6" hidden="1">{"incomemth",#N/A,TRUE,"forecast00";"incomepercentmth",#N/A,TRUE,"forecast00";"balancemth",#N/A,TRUE,"forecast00";"cashmth",#N/A,TRUE,"forecast00";"covenantmth",#N/A,TRUE,"forecast00"}</definedName>
    <definedName name="wrn.Printfinancialsmth." localSheetId="0" hidden="1">{"incomemth",#N/A,TRUE,"forecast00";"incomepercentmth",#N/A,TRUE,"forecast00";"balancemth",#N/A,TRUE,"forecast00";"cashmth",#N/A,TRUE,"forecast00";"covenantmth",#N/A,TRUE,"forecast00"}</definedName>
    <definedName name="wrn.Printfinancialsmth." hidden="1">{"incomemth",#N/A,TRUE,"forecast00";"incomepercentmth",#N/A,TRUE,"forecast00";"balancemth",#N/A,TRUE,"forecast00";"cashmth",#N/A,TRUE,"forecast00";"covenantmth",#N/A,TRUE,"forecast00"}</definedName>
    <definedName name="wrn.Proforma._.Review." localSheetId="12" hidden="1">{#N/A,#N/A,FALSE,"Occ and Rate";#N/A,#N/A,FALSE,"PF Input";#N/A,#N/A,FALSE,"Proforma Five Yr";#N/A,#N/A,FALSE,"Hotcomps"}</definedName>
    <definedName name="wrn.Proforma._.Review." localSheetId="11" hidden="1">{#N/A,#N/A,FALSE,"Occ and Rate";#N/A,#N/A,FALSE,"PF Input";#N/A,#N/A,FALSE,"Proforma Five Yr";#N/A,#N/A,FALSE,"Hotcomps"}</definedName>
    <definedName name="wrn.Proforma._.Review." localSheetId="2" hidden="1">{#N/A,#N/A,FALSE,"Occ and Rate";#N/A,#N/A,FALSE,"PF Input";#N/A,#N/A,FALSE,"Proforma Five Yr";#N/A,#N/A,FALSE,"Hotcomps"}</definedName>
    <definedName name="wrn.Proforma._.Review." localSheetId="10" hidden="1">{#N/A,#N/A,FALSE,"Occ and Rate";#N/A,#N/A,FALSE,"PF Input";#N/A,#N/A,FALSE,"Proforma Five Yr";#N/A,#N/A,FALSE,"Hotcomps"}</definedName>
    <definedName name="wrn.Proforma._.Review." localSheetId="4" hidden="1">{#N/A,#N/A,FALSE,"Occ and Rate";#N/A,#N/A,FALSE,"PF Input";#N/A,#N/A,FALSE,"Proforma Five Yr";#N/A,#N/A,FALSE,"Hotcomps"}</definedName>
    <definedName name="wrn.Proforma._.Review." localSheetId="6" hidden="1">{#N/A,#N/A,FALSE,"Occ and Rate";#N/A,#N/A,FALSE,"PF Input";#N/A,#N/A,FALSE,"Proforma Five Yr";#N/A,#N/A,FALSE,"Hotcomps"}</definedName>
    <definedName name="wrn.Proforma._.Review." localSheetId="0" hidden="1">{#N/A,#N/A,FALSE,"Occ and Rate";#N/A,#N/A,FALSE,"PF Input";#N/A,#N/A,FALSE,"Proforma Five Yr";#N/A,#N/A,FALSE,"Hotcomps"}</definedName>
    <definedName name="wrn.Proforma._.Review." hidden="1">{#N/A,#N/A,FALSE,"Occ and Rate";#N/A,#N/A,FALSE,"PF Input";#N/A,#N/A,FALSE,"Proforma Five Yr";#N/A,#N/A,FALSE,"Hotcomps"}</definedName>
    <definedName name="wrn.Projects._.1." localSheetId="12" hidden="1">{"Project_details",#N/A,FALSE,"Projects";"Project_checks",#N/A,FALSE,"Projects";"Project_completion",#N/A,FALSE,"Projects"}</definedName>
    <definedName name="wrn.Projects._.1." localSheetId="11" hidden="1">{"Project_details",#N/A,FALSE,"Projects";"Project_checks",#N/A,FALSE,"Projects";"Project_completion",#N/A,FALSE,"Projects"}</definedName>
    <definedName name="wrn.Projects._.1." localSheetId="2" hidden="1">{"Project_details",#N/A,FALSE,"Projects";"Project_checks",#N/A,FALSE,"Projects";"Project_completion",#N/A,FALSE,"Projects"}</definedName>
    <definedName name="wrn.Projects._.1." localSheetId="10" hidden="1">{"Project_details",#N/A,FALSE,"Projects";"Project_checks",#N/A,FALSE,"Projects";"Project_completion",#N/A,FALSE,"Projects"}</definedName>
    <definedName name="wrn.Projects._.1." localSheetId="4" hidden="1">{"Project_details",#N/A,FALSE,"Projects";"Project_checks",#N/A,FALSE,"Projects";"Project_completion",#N/A,FALSE,"Projects"}</definedName>
    <definedName name="wrn.Projects._.1." localSheetId="6" hidden="1">{"Project_details",#N/A,FALSE,"Projects";"Project_checks",#N/A,FALSE,"Projects";"Project_completion",#N/A,FALSE,"Projects"}</definedName>
    <definedName name="wrn.Projects._.1." localSheetId="0" hidden="1">{"Project_details",#N/A,FALSE,"Projects";"Project_checks",#N/A,FALSE,"Projects";"Project_completion",#N/A,FALSE,"Projects"}</definedName>
    <definedName name="wrn.Projects._.1." hidden="1">{"Project_details",#N/A,FALSE,"Projects";"Project_checks",#N/A,FALSE,"Projects";"Project_completion",#N/A,FALSE,"Projects"}</definedName>
    <definedName name="wrn.Projects._.2." localSheetId="12" hidden="1">{"Project_profit",#N/A,FALSE,"Projects";"Project_reserves",#N/A,FALSE,"Project Reserves"}</definedName>
    <definedName name="wrn.Projects._.2." localSheetId="11" hidden="1">{"Project_profit",#N/A,FALSE,"Projects";"Project_reserves",#N/A,FALSE,"Project Reserves"}</definedName>
    <definedName name="wrn.Projects._.2." localSheetId="2" hidden="1">{"Project_profit",#N/A,FALSE,"Projects";"Project_reserves",#N/A,FALSE,"Project Reserves"}</definedName>
    <definedName name="wrn.Projects._.2." localSheetId="10" hidden="1">{"Project_profit",#N/A,FALSE,"Projects";"Project_reserves",#N/A,FALSE,"Project Reserves"}</definedName>
    <definedName name="wrn.Projects._.2." localSheetId="4" hidden="1">{"Project_profit",#N/A,FALSE,"Projects";"Project_reserves",#N/A,FALSE,"Project Reserves"}</definedName>
    <definedName name="wrn.Projects._.2." localSheetId="6" hidden="1">{"Project_profit",#N/A,FALSE,"Projects";"Project_reserves",#N/A,FALSE,"Project Reserves"}</definedName>
    <definedName name="wrn.Projects._.2." localSheetId="0" hidden="1">{"Project_profit",#N/A,FALSE,"Projects";"Project_reserves",#N/A,FALSE,"Project Reserves"}</definedName>
    <definedName name="wrn.Projects._.2." hidden="1">{"Project_profit",#N/A,FALSE,"Projects";"Project_reserves",#N/A,FALSE,"Project Reserves"}</definedName>
    <definedName name="wrn.Pump." localSheetId="12" hidden="1">{#N/A,#N/A,FALSE,"Assump";#N/A,#N/A,FALSE,"Income";#N/A,#N/A,FALSE,"Balance";#N/A,#N/A,FALSE,"DCF Pump";#N/A,#N/A,FALSE,"Trans Assump";#N/A,#N/A,FALSE,"Combined Income";#N/A,#N/A,FALSE,"Combined Balance"}</definedName>
    <definedName name="wrn.Pump." localSheetId="11" hidden="1">{#N/A,#N/A,FALSE,"Assump";#N/A,#N/A,FALSE,"Income";#N/A,#N/A,FALSE,"Balance";#N/A,#N/A,FALSE,"DCF Pump";#N/A,#N/A,FALSE,"Trans Assump";#N/A,#N/A,FALSE,"Combined Income";#N/A,#N/A,FALSE,"Combined Balance"}</definedName>
    <definedName name="wrn.Pump." localSheetId="2" hidden="1">{#N/A,#N/A,FALSE,"Assump";#N/A,#N/A,FALSE,"Income";#N/A,#N/A,FALSE,"Balance";#N/A,#N/A,FALSE,"DCF Pump";#N/A,#N/A,FALSE,"Trans Assump";#N/A,#N/A,FALSE,"Combined Income";#N/A,#N/A,FALSE,"Combined Balance"}</definedName>
    <definedName name="wrn.Pump." localSheetId="10" hidden="1">{#N/A,#N/A,FALSE,"Assump";#N/A,#N/A,FALSE,"Income";#N/A,#N/A,FALSE,"Balance";#N/A,#N/A,FALSE,"DCF Pump";#N/A,#N/A,FALSE,"Trans Assump";#N/A,#N/A,FALSE,"Combined Income";#N/A,#N/A,FALSE,"Combined Balance"}</definedName>
    <definedName name="wrn.Pump." localSheetId="4" hidden="1">{#N/A,#N/A,FALSE,"Assump";#N/A,#N/A,FALSE,"Income";#N/A,#N/A,FALSE,"Balance";#N/A,#N/A,FALSE,"DCF Pump";#N/A,#N/A,FALSE,"Trans Assump";#N/A,#N/A,FALSE,"Combined Income";#N/A,#N/A,FALSE,"Combined Balance"}</definedName>
    <definedName name="wrn.Pump." localSheetId="6" hidden="1">{#N/A,#N/A,FALSE,"Assump";#N/A,#N/A,FALSE,"Income";#N/A,#N/A,FALSE,"Balance";#N/A,#N/A,FALSE,"DCF Pump";#N/A,#N/A,FALSE,"Trans Assump";#N/A,#N/A,FALSE,"Combined Income";#N/A,#N/A,FALSE,"Combined Balance"}</definedName>
    <definedName name="wrn.Pump." localSheetId="0" hidden="1">{#N/A,#N/A,FALSE,"Assump";#N/A,#N/A,FALSE,"Income";#N/A,#N/A,FALSE,"Balance";#N/A,#N/A,FALSE,"DCF Pump";#N/A,#N/A,FALSE,"Trans Assump";#N/A,#N/A,FALSE,"Combined Income";#N/A,#N/A,FALSE,"Combined Balance"}</definedName>
    <definedName name="wrn.Pump." hidden="1">{#N/A,#N/A,FALSE,"Assump";#N/A,#N/A,FALSE,"Income";#N/A,#N/A,FALSE,"Balance";#N/A,#N/A,FALSE,"DCF Pump";#N/A,#N/A,FALSE,"Trans Assump";#N/A,#N/A,FALSE,"Combined Income";#N/A,#N/A,FALSE,"Combined Balance"}</definedName>
    <definedName name="wrn.Rapport." localSheetId="12" hidden="1">{#N/A,#N/A,FALSE,"SHEET1";#N/A,#N/A,FALSE,"SHEET2";#N/A,#N/A,FALSE,"SHEET3";#N/A,#N/A,FALSE,"SHEET4"}</definedName>
    <definedName name="wrn.Rapport." localSheetId="11" hidden="1">{#N/A,#N/A,FALSE,"SHEET1";#N/A,#N/A,FALSE,"SHEET2";#N/A,#N/A,FALSE,"SHEET3";#N/A,#N/A,FALSE,"SHEET4"}</definedName>
    <definedName name="wrn.Rapport." localSheetId="2" hidden="1">{#N/A,#N/A,FALSE,"SHEET1";#N/A,#N/A,FALSE,"SHEET2";#N/A,#N/A,FALSE,"SHEET3";#N/A,#N/A,FALSE,"SHEET4"}</definedName>
    <definedName name="wrn.Rapport." localSheetId="10" hidden="1">{#N/A,#N/A,FALSE,"SHEET1";#N/A,#N/A,FALSE,"SHEET2";#N/A,#N/A,FALSE,"SHEET3";#N/A,#N/A,FALSE,"SHEET4"}</definedName>
    <definedName name="wrn.Rapport." localSheetId="4" hidden="1">{#N/A,#N/A,FALSE,"SHEET1";#N/A,#N/A,FALSE,"SHEET2";#N/A,#N/A,FALSE,"SHEET3";#N/A,#N/A,FALSE,"SHEET4"}</definedName>
    <definedName name="wrn.Rapport." localSheetId="6" hidden="1">{#N/A,#N/A,FALSE,"SHEET1";#N/A,#N/A,FALSE,"SHEET2";#N/A,#N/A,FALSE,"SHEET3";#N/A,#N/A,FALSE,"SHEET4"}</definedName>
    <definedName name="wrn.Rapport." localSheetId="0" hidden="1">{#N/A,#N/A,FALSE,"SHEET1";#N/A,#N/A,FALSE,"SHEET2";#N/A,#N/A,FALSE,"SHEET3";#N/A,#N/A,FALSE,"SHEET4"}</definedName>
    <definedName name="wrn.Rapport." hidden="1">{#N/A,#N/A,FALSE,"SHEET1";#N/A,#N/A,FALSE,"SHEET2";#N/A,#N/A,FALSE,"SHEET3";#N/A,#N/A,FALSE,"SHEET4"}</definedName>
    <definedName name="wrn.RATES." localSheetId="12" hidden="1">{"RATES",#N/A,FALSE,"RECOVERY RATES";"CONTRIBUTIONS",#N/A,FALSE,"RECOVERY RATES";"GLA CATEGORY SUMMARY",#N/A,FALSE,"RECOVERY RATES"}</definedName>
    <definedName name="wrn.RATES." localSheetId="11" hidden="1">{"RATES",#N/A,FALSE,"RECOVERY RATES";"CONTRIBUTIONS",#N/A,FALSE,"RECOVERY RATES";"GLA CATEGORY SUMMARY",#N/A,FALSE,"RECOVERY RATES"}</definedName>
    <definedName name="wrn.RATES." localSheetId="2" hidden="1">{"RATES",#N/A,FALSE,"RECOVERY RATES";"CONTRIBUTIONS",#N/A,FALSE,"RECOVERY RATES";"GLA CATEGORY SUMMARY",#N/A,FALSE,"RECOVERY RATES"}</definedName>
    <definedName name="wrn.RATES." localSheetId="10" hidden="1">{"RATES",#N/A,FALSE,"RECOVERY RATES";"CONTRIBUTIONS",#N/A,FALSE,"RECOVERY RATES";"GLA CATEGORY SUMMARY",#N/A,FALSE,"RECOVERY RATES"}</definedName>
    <definedName name="wrn.RATES." localSheetId="4" hidden="1">{"RATES",#N/A,FALSE,"RECOVERY RATES";"CONTRIBUTIONS",#N/A,FALSE,"RECOVERY RATES";"GLA CATEGORY SUMMARY",#N/A,FALSE,"RECOVERY RATES"}</definedName>
    <definedName name="wrn.RATES." localSheetId="6" hidden="1">{"RATES",#N/A,FALSE,"RECOVERY RATES";"CONTRIBUTIONS",#N/A,FALSE,"RECOVERY RATES";"GLA CATEGORY SUMMARY",#N/A,FALSE,"RECOVERY RATES"}</definedName>
    <definedName name="wrn.RATES." localSheetId="0" hidden="1">{"RATES",#N/A,FALSE,"RECOVERY RATES";"CONTRIBUTIONS",#N/A,FALSE,"RECOVERY RATES";"GLA CATEGORY SUMMARY",#N/A,FALSE,"RECOVERY RATES"}</definedName>
    <definedName name="wrn.RATES." hidden="1">{"RATES",#N/A,FALSE,"RECOVERY RATES";"CONTRIBUTIONS",#N/A,FALSE,"RECOVERY RATES";"GLA CATEGORY SUMMARY",#N/A,FALSE,"RECOVERY RATES"}</definedName>
    <definedName name="wrn.RELEVANTSHEETS." localSheetId="12" hidden="1">{#N/A,#N/A,FALSE,"AD_Purch";#N/A,#N/A,FALSE,"Projections";#N/A,#N/A,FALSE,"DCF";#N/A,#N/A,FALSE,"Mkt Val"}</definedName>
    <definedName name="wrn.RELEVANTSHEETS." localSheetId="11" hidden="1">{#N/A,#N/A,FALSE,"AD_Purch";#N/A,#N/A,FALSE,"Projections";#N/A,#N/A,FALSE,"DCF";#N/A,#N/A,FALSE,"Mkt Val"}</definedName>
    <definedName name="wrn.RELEVANTSHEETS." localSheetId="2" hidden="1">{#N/A,#N/A,FALSE,"AD_Purch";#N/A,#N/A,FALSE,"Projections";#N/A,#N/A,FALSE,"DCF";#N/A,#N/A,FALSE,"Mkt Val"}</definedName>
    <definedName name="wrn.RELEVANTSHEETS." localSheetId="10" hidden="1">{#N/A,#N/A,FALSE,"AD_Purch";#N/A,#N/A,FALSE,"Projections";#N/A,#N/A,FALSE,"DCF";#N/A,#N/A,FALSE,"Mkt Val"}</definedName>
    <definedName name="wrn.RELEVANTSHEETS." localSheetId="4" hidden="1">{#N/A,#N/A,FALSE,"AD_Purch";#N/A,#N/A,FALSE,"Projections";#N/A,#N/A,FALSE,"DCF";#N/A,#N/A,FALSE,"Mkt Val"}</definedName>
    <definedName name="wrn.RELEVANTSHEETS." localSheetId="6" hidden="1">{#N/A,#N/A,FALSE,"AD_Purch";#N/A,#N/A,FALSE,"Projections";#N/A,#N/A,FALSE,"DCF";#N/A,#N/A,FALSE,"Mkt Val"}</definedName>
    <definedName name="wrn.RELEVANTSHEETS." localSheetId="0" hidden="1">{#N/A,#N/A,FALSE,"AD_Purch";#N/A,#N/A,FALSE,"Projections";#N/A,#N/A,FALSE,"DCF";#N/A,#N/A,FALSE,"Mkt Val"}</definedName>
    <definedName name="wrn.RELEVANTSHEETS." hidden="1">{#N/A,#N/A,FALSE,"AD_Purch";#N/A,#N/A,FALSE,"Projections";#N/A,#N/A,FALSE,"DCF";#N/A,#N/A,FALSE,"Mkt Val"}</definedName>
    <definedName name="wrn.Report." localSheetId="12" hidden="1">{#N/A,#N/A,FALSE,"Summary";#N/A,#N/A,FALSE,"Assumptions";#N/A,#N/A,FALSE,"Cash Flow";#N/A,#N/A,FALSE,"Residual Calculation";#N/A,#N/A,FALSE,"Pricing Matrix";#N/A,#N/A,FALSE,"Pricing Matrix II";#N/A,#N/A,FALSE,"Expiration Schedule"}</definedName>
    <definedName name="wrn.Report." localSheetId="11" hidden="1">{#N/A,#N/A,FALSE,"Summary";#N/A,#N/A,FALSE,"Assumptions";#N/A,#N/A,FALSE,"Cash Flow";#N/A,#N/A,FALSE,"Residual Calculation";#N/A,#N/A,FALSE,"Pricing Matrix";#N/A,#N/A,FALSE,"Pricing Matrix II";#N/A,#N/A,FALSE,"Expiration Schedule"}</definedName>
    <definedName name="wrn.Report." localSheetId="2" hidden="1">{#N/A,#N/A,FALSE,"Summary";#N/A,#N/A,FALSE,"Assumptions";#N/A,#N/A,FALSE,"Cash Flow";#N/A,#N/A,FALSE,"Residual Calculation";#N/A,#N/A,FALSE,"Pricing Matrix";#N/A,#N/A,FALSE,"Pricing Matrix II";#N/A,#N/A,FALSE,"Expiration Schedule"}</definedName>
    <definedName name="wrn.Report." localSheetId="10" hidden="1">{#N/A,#N/A,FALSE,"Summary";#N/A,#N/A,FALSE,"Assumptions";#N/A,#N/A,FALSE,"Cash Flow";#N/A,#N/A,FALSE,"Residual Calculation";#N/A,#N/A,FALSE,"Pricing Matrix";#N/A,#N/A,FALSE,"Pricing Matrix II";#N/A,#N/A,FALSE,"Expiration Schedule"}</definedName>
    <definedName name="wrn.Report." localSheetId="4" hidden="1">{#N/A,#N/A,FALSE,"Summary";#N/A,#N/A,FALSE,"Assumptions";#N/A,#N/A,FALSE,"Cash Flow";#N/A,#N/A,FALSE,"Residual Calculation";#N/A,#N/A,FALSE,"Pricing Matrix";#N/A,#N/A,FALSE,"Pricing Matrix II";#N/A,#N/A,FALSE,"Expiration Schedule"}</definedName>
    <definedName name="wrn.Report." localSheetId="6" hidden="1">{#N/A,#N/A,FALSE,"Summary";#N/A,#N/A,FALSE,"Assumptions";#N/A,#N/A,FALSE,"Cash Flow";#N/A,#N/A,FALSE,"Residual Calculation";#N/A,#N/A,FALSE,"Pricing Matrix";#N/A,#N/A,FALSE,"Pricing Matrix II";#N/A,#N/A,FALSE,"Expiration Schedule"}</definedName>
    <definedName name="wrn.Report." localSheetId="0" hidden="1">{#N/A,#N/A,FALSE,"Summary";#N/A,#N/A,FALSE,"Assumptions";#N/A,#N/A,FALSE,"Cash Flow";#N/A,#N/A,FALSE,"Residual Calculation";#N/A,#N/A,FALSE,"Pricing Matrix";#N/A,#N/A,FALSE,"Pricing Matrix II";#N/A,#N/A,FALSE,"Expiration Schedule"}</definedName>
    <definedName name="wrn.Report." hidden="1">{#N/A,#N/A,FALSE,"Summary";#N/A,#N/A,FALSE,"Assumptions";#N/A,#N/A,FALSE,"Cash Flow";#N/A,#N/A,FALSE,"Residual Calculation";#N/A,#N/A,FALSE,"Pricing Matrix";#N/A,#N/A,FALSE,"Pricing Matrix II";#N/A,#N/A,FALSE,"Expiration Schedule"}</definedName>
    <definedName name="wrn.Reserves." localSheetId="12" hidden="1">{"Reserves",#N/A,FALSE,"Reserves";"Reserves_Variance",#N/A,FALSE,"Reserves"}</definedName>
    <definedName name="wrn.Reserves." localSheetId="11" hidden="1">{"Reserves",#N/A,FALSE,"Reserves";"Reserves_Variance",#N/A,FALSE,"Reserves"}</definedName>
    <definedName name="wrn.Reserves." localSheetId="2" hidden="1">{"Reserves",#N/A,FALSE,"Reserves";"Reserves_Variance",#N/A,FALSE,"Reserves"}</definedName>
    <definedName name="wrn.Reserves." localSheetId="10" hidden="1">{"Reserves",#N/A,FALSE,"Reserves";"Reserves_Variance",#N/A,FALSE,"Reserves"}</definedName>
    <definedName name="wrn.Reserves." localSheetId="4" hidden="1">{"Reserves",#N/A,FALSE,"Reserves";"Reserves_Variance",#N/A,FALSE,"Reserves"}</definedName>
    <definedName name="wrn.Reserves." localSheetId="6" hidden="1">{"Reserves",#N/A,FALSE,"Reserves";"Reserves_Variance",#N/A,FALSE,"Reserves"}</definedName>
    <definedName name="wrn.Reserves." localSheetId="0" hidden="1">{"Reserves",#N/A,FALSE,"Reserves";"Reserves_Variance",#N/A,FALSE,"Reserves"}</definedName>
    <definedName name="wrn.Reserves." hidden="1">{"Reserves",#N/A,FALSE,"Reserves";"Reserves_Variance",#N/A,FALSE,"Reserves"}</definedName>
    <definedName name="wrn.Revised._.project._.estimate." localSheetId="12"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wrn.Revised._.project._.estimate." localSheetId="11"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wrn.Revised._.project._.estimate." localSheetId="2"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wrn.Revised._.project._.estimate." localSheetId="10"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wrn.Revised._.project._.estimate." localSheetId="4"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wrn.Revised._.project._.estimate." localSheetId="6"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wrn.Revised._.project._.estimate." localSheetId="0"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wrn.Revised._.project._.estimate."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wrn.Rmgmtfee." localSheetId="12" hidden="1">{#N/A,#N/A,FALSE,"Rmgmtfee"}</definedName>
    <definedName name="wrn.Rmgmtfee." localSheetId="11" hidden="1">{#N/A,#N/A,FALSE,"Rmgmtfee"}</definedName>
    <definedName name="wrn.Rmgmtfee." localSheetId="2" hidden="1">{#N/A,#N/A,FALSE,"Rmgmtfee"}</definedName>
    <definedName name="wrn.Rmgmtfee." localSheetId="10" hidden="1">{#N/A,#N/A,FALSE,"Rmgmtfee"}</definedName>
    <definedName name="wrn.Rmgmtfee." localSheetId="4" hidden="1">{#N/A,#N/A,FALSE,"Rmgmtfee"}</definedName>
    <definedName name="wrn.Rmgmtfee." localSheetId="6" hidden="1">{#N/A,#N/A,FALSE,"Rmgmtfee"}</definedName>
    <definedName name="wrn.Rmgmtfee." localSheetId="0" hidden="1">{#N/A,#N/A,FALSE,"Rmgmtfee"}</definedName>
    <definedName name="wrn.Rmgmtfee." hidden="1">{#N/A,#N/A,FALSE,"Rmgmtfee"}</definedName>
    <definedName name="wrn.Roof._.Report." localSheetId="12" hidden="1">{"Roofs Page 1",#N/A,FALSE,"Roof Outline";"Roofs Page 2",#N/A,FALSE,"Roof Outline"}</definedName>
    <definedName name="wrn.Roof._.Report." localSheetId="11" hidden="1">{"Roofs Page 1",#N/A,FALSE,"Roof Outline";"Roofs Page 2",#N/A,FALSE,"Roof Outline"}</definedName>
    <definedName name="wrn.Roof._.Report." localSheetId="2" hidden="1">{"Roofs Page 1",#N/A,FALSE,"Roof Outline";"Roofs Page 2",#N/A,FALSE,"Roof Outline"}</definedName>
    <definedName name="wrn.Roof._.Report." localSheetId="10" hidden="1">{"Roofs Page 1",#N/A,FALSE,"Roof Outline";"Roofs Page 2",#N/A,FALSE,"Roof Outline"}</definedName>
    <definedName name="wrn.Roof._.Report." localSheetId="4" hidden="1">{"Roofs Page 1",#N/A,FALSE,"Roof Outline";"Roofs Page 2",#N/A,FALSE,"Roof Outline"}</definedName>
    <definedName name="wrn.Roof._.Report." localSheetId="6" hidden="1">{"Roofs Page 1",#N/A,FALSE,"Roof Outline";"Roofs Page 2",#N/A,FALSE,"Roof Outline"}</definedName>
    <definedName name="wrn.Roof._.Report." localSheetId="0" hidden="1">{"Roofs Page 1",#N/A,FALSE,"Roof Outline";"Roofs Page 2",#N/A,FALSE,"Roof Outline"}</definedName>
    <definedName name="wrn.Roof._.Report." hidden="1">{"Roofs Page 1",#N/A,FALSE,"Roof Outline";"Roofs Page 2",#N/A,FALSE,"Roof Outline"}</definedName>
    <definedName name="wrn.rpt96." localSheetId="12" hidden="1">{"rmrev1",#N/A,FALSE,"Forecast96";"rmrev2",#N/A,FALSE,"Forecast96";"rmrev3",#N/A,FALSE,"Forecast96"}</definedName>
    <definedName name="wrn.rpt96." localSheetId="11" hidden="1">{"rmrev1",#N/A,FALSE,"Forecast96";"rmrev2",#N/A,FALSE,"Forecast96";"rmrev3",#N/A,FALSE,"Forecast96"}</definedName>
    <definedName name="wrn.rpt96." localSheetId="2" hidden="1">{"rmrev1",#N/A,FALSE,"Forecast96";"rmrev2",#N/A,FALSE,"Forecast96";"rmrev3",#N/A,FALSE,"Forecast96"}</definedName>
    <definedName name="wrn.rpt96." localSheetId="10" hidden="1">{"rmrev1",#N/A,FALSE,"Forecast96";"rmrev2",#N/A,FALSE,"Forecast96";"rmrev3",#N/A,FALSE,"Forecast96"}</definedName>
    <definedName name="wrn.rpt96." localSheetId="4" hidden="1">{"rmrev1",#N/A,FALSE,"Forecast96";"rmrev2",#N/A,FALSE,"Forecast96";"rmrev3",#N/A,FALSE,"Forecast96"}</definedName>
    <definedName name="wrn.rpt96." localSheetId="6" hidden="1">{"rmrev1",#N/A,FALSE,"Forecast96";"rmrev2",#N/A,FALSE,"Forecast96";"rmrev3",#N/A,FALSE,"Forecast96"}</definedName>
    <definedName name="wrn.rpt96." localSheetId="0" hidden="1">{"rmrev1",#N/A,FALSE,"Forecast96";"rmrev2",#N/A,FALSE,"Forecast96";"rmrev3",#N/A,FALSE,"Forecast96"}</definedName>
    <definedName name="wrn.rpt96." hidden="1">{"rmrev1",#N/A,FALSE,"Forecast96";"rmrev2",#N/A,FALSE,"Forecast96";"rmrev3",#N/A,FALSE,"Forecast96"}</definedName>
    <definedName name="wrn.Sales._.Information." localSheetId="12" hidden="1">{#N/A,#N/A,FALSE,"Cover Page";#N/A,#N/A,FALSE,"Table of Contents";#N/A,#N/A,FALSE,"Investment-Acquisition Costs";#N/A,#N/A,FALSE,"Financing Assumptions";#N/A,#N/A,FALSE,"Proforma Assumptions";#N/A,#N/A,FALSE,"Rent Roll";#N/A,#N/A,FALSE,"Taxes and Assessments"}</definedName>
    <definedName name="wrn.Sales._.Information." localSheetId="11" hidden="1">{#N/A,#N/A,FALSE,"Cover Page";#N/A,#N/A,FALSE,"Table of Contents";#N/A,#N/A,FALSE,"Investment-Acquisition Costs";#N/A,#N/A,FALSE,"Financing Assumptions";#N/A,#N/A,FALSE,"Proforma Assumptions";#N/A,#N/A,FALSE,"Rent Roll";#N/A,#N/A,FALSE,"Taxes and Assessments"}</definedName>
    <definedName name="wrn.Sales._.Information." localSheetId="2" hidden="1">{#N/A,#N/A,FALSE,"Cover Page";#N/A,#N/A,FALSE,"Table of Contents";#N/A,#N/A,FALSE,"Investment-Acquisition Costs";#N/A,#N/A,FALSE,"Financing Assumptions";#N/A,#N/A,FALSE,"Proforma Assumptions";#N/A,#N/A,FALSE,"Rent Roll";#N/A,#N/A,FALSE,"Taxes and Assessments"}</definedName>
    <definedName name="wrn.Sales._.Information." localSheetId="10" hidden="1">{#N/A,#N/A,FALSE,"Cover Page";#N/A,#N/A,FALSE,"Table of Contents";#N/A,#N/A,FALSE,"Investment-Acquisition Costs";#N/A,#N/A,FALSE,"Financing Assumptions";#N/A,#N/A,FALSE,"Proforma Assumptions";#N/A,#N/A,FALSE,"Rent Roll";#N/A,#N/A,FALSE,"Taxes and Assessments"}</definedName>
    <definedName name="wrn.Sales._.Information." localSheetId="4" hidden="1">{#N/A,#N/A,FALSE,"Cover Page";#N/A,#N/A,FALSE,"Table of Contents";#N/A,#N/A,FALSE,"Investment-Acquisition Costs";#N/A,#N/A,FALSE,"Financing Assumptions";#N/A,#N/A,FALSE,"Proforma Assumptions";#N/A,#N/A,FALSE,"Rent Roll";#N/A,#N/A,FALSE,"Taxes and Assessments"}</definedName>
    <definedName name="wrn.Sales._.Information." localSheetId="6" hidden="1">{#N/A,#N/A,FALSE,"Cover Page";#N/A,#N/A,FALSE,"Table of Contents";#N/A,#N/A,FALSE,"Investment-Acquisition Costs";#N/A,#N/A,FALSE,"Financing Assumptions";#N/A,#N/A,FALSE,"Proforma Assumptions";#N/A,#N/A,FALSE,"Rent Roll";#N/A,#N/A,FALSE,"Taxes and Assessments"}</definedName>
    <definedName name="wrn.Sales._.Information." localSheetId="0" hidden="1">{#N/A,#N/A,FALSE,"Cover Page";#N/A,#N/A,FALSE,"Table of Contents";#N/A,#N/A,FALSE,"Investment-Acquisition Costs";#N/A,#N/A,FALSE,"Financing Assumptions";#N/A,#N/A,FALSE,"Proforma Assumptions";#N/A,#N/A,FALSE,"Rent Roll";#N/A,#N/A,FALSE,"Taxes and Assessments"}</definedName>
    <definedName name="wrn.Sales._.Information." hidden="1">{#N/A,#N/A,FALSE,"Cover Page";#N/A,#N/A,FALSE,"Table of Contents";#N/A,#N/A,FALSE,"Investment-Acquisition Costs";#N/A,#N/A,FALSE,"Financing Assumptions";#N/A,#N/A,FALSE,"Proforma Assumptions";#N/A,#N/A,FALSE,"Rent Roll";#N/A,#N/A,FALSE,"Taxes and Assessments"}</definedName>
    <definedName name="wrn.Sales._.Package._.MPS._.01." localSheetId="12" hidden="1">{#N/A,#N/A,FALSE,"Cover Page";#N/A,#N/A,FALSE,"Table of Contents";#N/A,#N/A,FALSE,"Executive Summary";#N/A,#N/A,FALSE,"Investment-Acquisition Costs";#N/A,#N/A,FALSE,"Financing Assumptions";#N/A,#N/A,FALSE,"Rent Roll";#N/A,#N/A,FALSE,"Taxes and Assessments"}</definedName>
    <definedName name="wrn.Sales._.Package._.MPS._.01." localSheetId="11" hidden="1">{#N/A,#N/A,FALSE,"Cover Page";#N/A,#N/A,FALSE,"Table of Contents";#N/A,#N/A,FALSE,"Executive Summary";#N/A,#N/A,FALSE,"Investment-Acquisition Costs";#N/A,#N/A,FALSE,"Financing Assumptions";#N/A,#N/A,FALSE,"Rent Roll";#N/A,#N/A,FALSE,"Taxes and Assessments"}</definedName>
    <definedName name="wrn.Sales._.Package._.MPS._.01." localSheetId="2" hidden="1">{#N/A,#N/A,FALSE,"Cover Page";#N/A,#N/A,FALSE,"Table of Contents";#N/A,#N/A,FALSE,"Executive Summary";#N/A,#N/A,FALSE,"Investment-Acquisition Costs";#N/A,#N/A,FALSE,"Financing Assumptions";#N/A,#N/A,FALSE,"Rent Roll";#N/A,#N/A,FALSE,"Taxes and Assessments"}</definedName>
    <definedName name="wrn.Sales._.Package._.MPS._.01." localSheetId="10" hidden="1">{#N/A,#N/A,FALSE,"Cover Page";#N/A,#N/A,FALSE,"Table of Contents";#N/A,#N/A,FALSE,"Executive Summary";#N/A,#N/A,FALSE,"Investment-Acquisition Costs";#N/A,#N/A,FALSE,"Financing Assumptions";#N/A,#N/A,FALSE,"Rent Roll";#N/A,#N/A,FALSE,"Taxes and Assessments"}</definedName>
    <definedName name="wrn.Sales._.Package._.MPS._.01." localSheetId="4" hidden="1">{#N/A,#N/A,FALSE,"Cover Page";#N/A,#N/A,FALSE,"Table of Contents";#N/A,#N/A,FALSE,"Executive Summary";#N/A,#N/A,FALSE,"Investment-Acquisition Costs";#N/A,#N/A,FALSE,"Financing Assumptions";#N/A,#N/A,FALSE,"Rent Roll";#N/A,#N/A,FALSE,"Taxes and Assessments"}</definedName>
    <definedName name="wrn.Sales._.Package._.MPS._.01." localSheetId="6" hidden="1">{#N/A,#N/A,FALSE,"Cover Page";#N/A,#N/A,FALSE,"Table of Contents";#N/A,#N/A,FALSE,"Executive Summary";#N/A,#N/A,FALSE,"Investment-Acquisition Costs";#N/A,#N/A,FALSE,"Financing Assumptions";#N/A,#N/A,FALSE,"Rent Roll";#N/A,#N/A,FALSE,"Taxes and Assessments"}</definedName>
    <definedName name="wrn.Sales._.Package._.MPS._.01." localSheetId="0" hidden="1">{#N/A,#N/A,FALSE,"Cover Page";#N/A,#N/A,FALSE,"Table of Contents";#N/A,#N/A,FALSE,"Executive Summary";#N/A,#N/A,FALSE,"Investment-Acquisition Costs";#N/A,#N/A,FALSE,"Financing Assumptions";#N/A,#N/A,FALSE,"Rent Roll";#N/A,#N/A,FALSE,"Taxes and Assessments"}</definedName>
    <definedName name="wrn.Sales._.Package._.MPS._.01." hidden="1">{#N/A,#N/A,FALSE,"Cover Page";#N/A,#N/A,FALSE,"Table of Contents";#N/A,#N/A,FALSE,"Executive Summary";#N/A,#N/A,FALSE,"Investment-Acquisition Costs";#N/A,#N/A,FALSE,"Financing Assumptions";#N/A,#N/A,FALSE,"Rent Roll";#N/A,#N/A,FALSE,"Taxes and Assessments"}</definedName>
    <definedName name="wrn.SCHAs." localSheetId="12" hidden="1">{"ACCOUNTING COPY",#N/A,FALSE,"SCHEDULE A";"FINANCE COPY",#N/A,FALSE,"SCHEDULE A";"P.L. COPY",#N/A,FALSE,"SCHEDULE A"}</definedName>
    <definedName name="wrn.SCHAs." localSheetId="11" hidden="1">{"ACCOUNTING COPY",#N/A,FALSE,"SCHEDULE A";"FINANCE COPY",#N/A,FALSE,"SCHEDULE A";"P.L. COPY",#N/A,FALSE,"SCHEDULE A"}</definedName>
    <definedName name="wrn.SCHAs." localSheetId="2" hidden="1">{"ACCOUNTING COPY",#N/A,FALSE,"SCHEDULE A";"FINANCE COPY",#N/A,FALSE,"SCHEDULE A";"P.L. COPY",#N/A,FALSE,"SCHEDULE A"}</definedName>
    <definedName name="wrn.SCHAs." localSheetId="10" hidden="1">{"ACCOUNTING COPY",#N/A,FALSE,"SCHEDULE A";"FINANCE COPY",#N/A,FALSE,"SCHEDULE A";"P.L. COPY",#N/A,FALSE,"SCHEDULE A"}</definedName>
    <definedName name="wrn.SCHAs." localSheetId="4" hidden="1">{"ACCOUNTING COPY",#N/A,FALSE,"SCHEDULE A";"FINANCE COPY",#N/A,FALSE,"SCHEDULE A";"P.L. COPY",#N/A,FALSE,"SCHEDULE A"}</definedName>
    <definedName name="wrn.SCHAs." localSheetId="6" hidden="1">{"ACCOUNTING COPY",#N/A,FALSE,"SCHEDULE A";"FINANCE COPY",#N/A,FALSE,"SCHEDULE A";"P.L. COPY",#N/A,FALSE,"SCHEDULE A"}</definedName>
    <definedName name="wrn.SCHAs." localSheetId="0" hidden="1">{"ACCOUNTING COPY",#N/A,FALSE,"SCHEDULE A";"FINANCE COPY",#N/A,FALSE,"SCHEDULE A";"P.L. COPY",#N/A,FALSE,"SCHEDULE A"}</definedName>
    <definedName name="wrn.SCHAs." hidden="1">{"ACCOUNTING COPY",#N/A,FALSE,"SCHEDULE A";"FINANCE COPY",#N/A,FALSE,"SCHEDULE A";"P.L. COPY",#N/A,FALSE,"SCHEDULE A"}</definedName>
    <definedName name="wrn.SCHEDULE._.H." localSheetId="12" hidden="1">{"ACCOUNT DETAIL",#N/A,FALSE,"SCHEDULE E";"ACCOUNT DETAIL",#N/A,FALSE,"SCHEDULE G";"ACCOUNT DETAIL",#N/A,FALSE,"SCHEDULE H";"ACCOUNT DETAIL",#N/A,FALSE,"SCHEDULE I"}</definedName>
    <definedName name="wrn.SCHEDULE._.H." localSheetId="11" hidden="1">{"ACCOUNT DETAIL",#N/A,FALSE,"SCHEDULE E";"ACCOUNT DETAIL",#N/A,FALSE,"SCHEDULE G";"ACCOUNT DETAIL",#N/A,FALSE,"SCHEDULE H";"ACCOUNT DETAIL",#N/A,FALSE,"SCHEDULE I"}</definedName>
    <definedName name="wrn.SCHEDULE._.H." localSheetId="2" hidden="1">{"ACCOUNT DETAIL",#N/A,FALSE,"SCHEDULE E";"ACCOUNT DETAIL",#N/A,FALSE,"SCHEDULE G";"ACCOUNT DETAIL",#N/A,FALSE,"SCHEDULE H";"ACCOUNT DETAIL",#N/A,FALSE,"SCHEDULE I"}</definedName>
    <definedName name="wrn.SCHEDULE._.H." localSheetId="10" hidden="1">{"ACCOUNT DETAIL",#N/A,FALSE,"SCHEDULE E";"ACCOUNT DETAIL",#N/A,FALSE,"SCHEDULE G";"ACCOUNT DETAIL",#N/A,FALSE,"SCHEDULE H";"ACCOUNT DETAIL",#N/A,FALSE,"SCHEDULE I"}</definedName>
    <definedName name="wrn.SCHEDULE._.H." localSheetId="4" hidden="1">{"ACCOUNT DETAIL",#N/A,FALSE,"SCHEDULE E";"ACCOUNT DETAIL",#N/A,FALSE,"SCHEDULE G";"ACCOUNT DETAIL",#N/A,FALSE,"SCHEDULE H";"ACCOUNT DETAIL",#N/A,FALSE,"SCHEDULE I"}</definedName>
    <definedName name="wrn.SCHEDULE._.H." localSheetId="6" hidden="1">{"ACCOUNT DETAIL",#N/A,FALSE,"SCHEDULE E";"ACCOUNT DETAIL",#N/A,FALSE,"SCHEDULE G";"ACCOUNT DETAIL",#N/A,FALSE,"SCHEDULE H";"ACCOUNT DETAIL",#N/A,FALSE,"SCHEDULE I"}</definedName>
    <definedName name="wrn.SCHEDULE._.H." localSheetId="0" hidden="1">{"ACCOUNT DETAIL",#N/A,FALSE,"SCHEDULE E";"ACCOUNT DETAIL",#N/A,FALSE,"SCHEDULE G";"ACCOUNT DETAIL",#N/A,FALSE,"SCHEDULE H";"ACCOUNT DETAIL",#N/A,FALSE,"SCHEDULE I"}</definedName>
    <definedName name="wrn.SCHEDULE._.H." hidden="1">{"ACCOUNT DETAIL",#N/A,FALSE,"SCHEDULE E";"ACCOUNT DETAIL",#N/A,FALSE,"SCHEDULE G";"ACCOUNT DETAIL",#N/A,FALSE,"SCHEDULE H";"ACCOUNT DETAIL",#N/A,FALSE,"SCHEDULE I"}</definedName>
    <definedName name="wrn.SCHEDULES._.ABC." localSheetId="12" hidden="1">{#N/A,#N/A,FALSE,"SCHEDULE A";"MINIMUM RENT",#N/A,FALSE,"SCHEDULES B &amp; C";"PERCENTAGE RENT",#N/A,FALSE,"SCHEDULES B &amp; C"}</definedName>
    <definedName name="wrn.SCHEDULES._.ABC." localSheetId="11" hidden="1">{#N/A,#N/A,FALSE,"SCHEDULE A";"MINIMUM RENT",#N/A,FALSE,"SCHEDULES B &amp; C";"PERCENTAGE RENT",#N/A,FALSE,"SCHEDULES B &amp; C"}</definedName>
    <definedName name="wrn.SCHEDULES._.ABC." localSheetId="2" hidden="1">{#N/A,#N/A,FALSE,"SCHEDULE A";"MINIMUM RENT",#N/A,FALSE,"SCHEDULES B &amp; C";"PERCENTAGE RENT",#N/A,FALSE,"SCHEDULES B &amp; C"}</definedName>
    <definedName name="wrn.SCHEDULES._.ABC." localSheetId="10" hidden="1">{#N/A,#N/A,FALSE,"SCHEDULE A";"MINIMUM RENT",#N/A,FALSE,"SCHEDULES B &amp; C";"PERCENTAGE RENT",#N/A,FALSE,"SCHEDULES B &amp; C"}</definedName>
    <definedName name="wrn.SCHEDULES._.ABC." localSheetId="4" hidden="1">{#N/A,#N/A,FALSE,"SCHEDULE A";"MINIMUM RENT",#N/A,FALSE,"SCHEDULES B &amp; C";"PERCENTAGE RENT",#N/A,FALSE,"SCHEDULES B &amp; C"}</definedName>
    <definedName name="wrn.SCHEDULES._.ABC." localSheetId="6" hidden="1">{#N/A,#N/A,FALSE,"SCHEDULE A";"MINIMUM RENT",#N/A,FALSE,"SCHEDULES B &amp; C";"PERCENTAGE RENT",#N/A,FALSE,"SCHEDULES B &amp; C"}</definedName>
    <definedName name="wrn.SCHEDULES._.ABC." localSheetId="0" hidden="1">{#N/A,#N/A,FALSE,"SCHEDULE A";"MINIMUM RENT",#N/A,FALSE,"SCHEDULES B &amp; C";"PERCENTAGE RENT",#N/A,FALSE,"SCHEDULES B &amp; C"}</definedName>
    <definedName name="wrn.SCHEDULES._.ABC." hidden="1">{#N/A,#N/A,FALSE,"SCHEDULE A";"MINIMUM RENT",#N/A,FALSE,"SCHEDULES B &amp; C";"PERCENTAGE RENT",#N/A,FALSE,"SCHEDULES B &amp; C"}</definedName>
    <definedName name="wrn.Scm." localSheetId="12" hidden="1">{"Scm",#N/A,FALSE,"SCM";"Scm_Variance",#N/A,FALSE,"SCM"}</definedName>
    <definedName name="wrn.Scm." localSheetId="11" hidden="1">{"Scm",#N/A,FALSE,"SCM";"Scm_Variance",#N/A,FALSE,"SCM"}</definedName>
    <definedName name="wrn.Scm." localSheetId="2" hidden="1">{"Scm",#N/A,FALSE,"SCM";"Scm_Variance",#N/A,FALSE,"SCM"}</definedName>
    <definedName name="wrn.Scm." localSheetId="10" hidden="1">{"Scm",#N/A,FALSE,"SCM";"Scm_Variance",#N/A,FALSE,"SCM"}</definedName>
    <definedName name="wrn.Scm." localSheetId="4" hidden="1">{"Scm",#N/A,FALSE,"SCM";"Scm_Variance",#N/A,FALSE,"SCM"}</definedName>
    <definedName name="wrn.Scm." localSheetId="6" hidden="1">{"Scm",#N/A,FALSE,"SCM";"Scm_Variance",#N/A,FALSE,"SCM"}</definedName>
    <definedName name="wrn.Scm." localSheetId="0" hidden="1">{"Scm",#N/A,FALSE,"SCM";"Scm_Variance",#N/A,FALSE,"SCM"}</definedName>
    <definedName name="wrn.Scm." hidden="1">{"Scm",#N/A,FALSE,"SCM";"Scm_Variance",#N/A,FALSE,"SCM"}</definedName>
    <definedName name="wrn.Section._.1." localSheetId="12" hidden="1">{"KL_View",#N/A,FALSE,"Sum_Forecast";"KL_View",#N/A,FALSE,"New Sum_Forecast"}</definedName>
    <definedName name="wrn.Section._.1." localSheetId="11" hidden="1">{"KL_View",#N/A,FALSE,"Sum_Forecast";"KL_View",#N/A,FALSE,"New Sum_Forecast"}</definedName>
    <definedName name="wrn.Section._.1." localSheetId="2" hidden="1">{"KL_View",#N/A,FALSE,"Sum_Forecast";"KL_View",#N/A,FALSE,"New Sum_Forecast"}</definedName>
    <definedName name="wrn.Section._.1." localSheetId="10" hidden="1">{"KL_View",#N/A,FALSE,"Sum_Forecast";"KL_View",#N/A,FALSE,"New Sum_Forecast"}</definedName>
    <definedName name="wrn.Section._.1." localSheetId="4" hidden="1">{"KL_View",#N/A,FALSE,"Sum_Forecast";"KL_View",#N/A,FALSE,"New Sum_Forecast"}</definedName>
    <definedName name="wrn.Section._.1." localSheetId="6" hidden="1">{"KL_View",#N/A,FALSE,"Sum_Forecast";"KL_View",#N/A,FALSE,"New Sum_Forecast"}</definedName>
    <definedName name="wrn.Section._.1." localSheetId="0" hidden="1">{"KL_View",#N/A,FALSE,"Sum_Forecast";"KL_View",#N/A,FALSE,"New Sum_Forecast"}</definedName>
    <definedName name="wrn.Section._.1." hidden="1">{"KL_View",#N/A,FALSE,"Sum_Forecast";"KL_View",#N/A,FALSE,"New Sum_Forecast"}</definedName>
    <definedName name="wrn.SPG._.Estimate." localSheetId="12" hidden="1">{#N/A,#N/A,FALSE,"Detail";#N/A,#N/A,FALSE,"Totals"}</definedName>
    <definedName name="wrn.SPG._.Estimate." localSheetId="11" hidden="1">{#N/A,#N/A,FALSE,"Detail";#N/A,#N/A,FALSE,"Totals"}</definedName>
    <definedName name="wrn.SPG._.Estimate." localSheetId="2" hidden="1">{#N/A,#N/A,FALSE,"Detail";#N/A,#N/A,FALSE,"Totals"}</definedName>
    <definedName name="wrn.SPG._.Estimate." localSheetId="10" hidden="1">{#N/A,#N/A,FALSE,"Detail";#N/A,#N/A,FALSE,"Totals"}</definedName>
    <definedName name="wrn.SPG._.Estimate." localSheetId="4" hidden="1">{#N/A,#N/A,FALSE,"Detail";#N/A,#N/A,FALSE,"Totals"}</definedName>
    <definedName name="wrn.SPG._.Estimate." localSheetId="6" hidden="1">{#N/A,#N/A,FALSE,"Detail";#N/A,#N/A,FALSE,"Totals"}</definedName>
    <definedName name="wrn.SPG._.Estimate." localSheetId="0" hidden="1">{#N/A,#N/A,FALSE,"Detail";#N/A,#N/A,FALSE,"Totals"}</definedName>
    <definedName name="wrn.SPG._.Estimate." hidden="1">{#N/A,#N/A,FALSE,"Detail";#N/A,#N/A,FALSE,"Totals"}</definedName>
    <definedName name="wrn.tax." localSheetId="12" hidden="1">{"tax",#N/A,FALSE,"Tax";"tax_variance",#N/A,FALSE,"Tax"}</definedName>
    <definedName name="wrn.tax." localSheetId="11" hidden="1">{"tax",#N/A,FALSE,"Tax";"tax_variance",#N/A,FALSE,"Tax"}</definedName>
    <definedName name="wrn.tax." localSheetId="2" hidden="1">{"tax",#N/A,FALSE,"Tax";"tax_variance",#N/A,FALSE,"Tax"}</definedName>
    <definedName name="wrn.tax." localSheetId="10" hidden="1">{"tax",#N/A,FALSE,"Tax";"tax_variance",#N/A,FALSE,"Tax"}</definedName>
    <definedName name="wrn.tax." localSheetId="4" hidden="1">{"tax",#N/A,FALSE,"Tax";"tax_variance",#N/A,FALSE,"Tax"}</definedName>
    <definedName name="wrn.tax." localSheetId="6" hidden="1">{"tax",#N/A,FALSE,"Tax";"tax_variance",#N/A,FALSE,"Tax"}</definedName>
    <definedName name="wrn.tax." localSheetId="0" hidden="1">{"tax",#N/A,FALSE,"Tax";"tax_variance",#N/A,FALSE,"Tax"}</definedName>
    <definedName name="wrn.tax." hidden="1">{"tax",#N/A,FALSE,"Tax";"tax_variance",#N/A,FALSE,"Tax"}</definedName>
    <definedName name="wrn.Template." localSheetId="12"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mplate." localSheetId="11"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mplate." localSheetId="2"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mplate." localSheetId="10"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mplate." localSheetId="4"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mplate." localSheetId="6"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mplate." localSheetId="0"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mplate."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ST." localSheetId="12" hidden="1">{#N/A,#N/A,FALSE,"SCHEDULE G"}</definedName>
    <definedName name="wrn.TEST." localSheetId="11" hidden="1">{#N/A,#N/A,FALSE,"SCHEDULE G"}</definedName>
    <definedName name="wrn.TEST." localSheetId="2" hidden="1">{#N/A,#N/A,FALSE,"SCHEDULE G"}</definedName>
    <definedName name="wrn.TEST." localSheetId="10" hidden="1">{#N/A,#N/A,FALSE,"SCHEDULE G"}</definedName>
    <definedName name="wrn.TEST." localSheetId="4" hidden="1">{#N/A,#N/A,FALSE,"SCHEDULE G"}</definedName>
    <definedName name="wrn.TEST." localSheetId="6" hidden="1">{#N/A,#N/A,FALSE,"SCHEDULE G"}</definedName>
    <definedName name="wrn.TEST." localSheetId="0" hidden="1">{#N/A,#N/A,FALSE,"SCHEDULE G"}</definedName>
    <definedName name="wrn.TEST." hidden="1">{#N/A,#N/A,FALSE,"SCHEDULE G"}</definedName>
    <definedName name="wrn.TOOL." localSheetId="12"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localSheetId="1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localSheetId="2"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localSheetId="10"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localSheetId="4"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localSheetId="6"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localSheetId="0"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localSheetId="12" hidden="1">{#N/A,#N/A,FALSE,"Trans-Sum";#N/A,#N/A,FALSE,"Accr-Dilu2";#N/A,#N/A,FALSE,"Contribution";#N/A,#N/A,FALSE,"Combined";#N/A,#N/A,FALSE,"ASTF";#N/A,#N/A,FALSE,"BRA";#N/A,#N/A,FALSE,"Bra_C";#N/A,#N/A,FALSE,"AcqMults";#N/A,#N/A,FALSE,"CompMults";#N/A,#N/A,FALSE,"DCF";#N/A,#N/A,FALSE,"WACC";#N/A,#N/A,FALSE,"LBO";#N/A,#N/A,FALSE,"Summary";#N/A,#N/A,FALSE,"StructSum"}</definedName>
    <definedName name="wrn.Total." localSheetId="11" hidden="1">{#N/A,#N/A,FALSE,"Trans-Sum";#N/A,#N/A,FALSE,"Accr-Dilu2";#N/A,#N/A,FALSE,"Contribution";#N/A,#N/A,FALSE,"Combined";#N/A,#N/A,FALSE,"ASTF";#N/A,#N/A,FALSE,"BRA";#N/A,#N/A,FALSE,"Bra_C";#N/A,#N/A,FALSE,"AcqMults";#N/A,#N/A,FALSE,"CompMults";#N/A,#N/A,FALSE,"DCF";#N/A,#N/A,FALSE,"WACC";#N/A,#N/A,FALSE,"LBO";#N/A,#N/A,FALSE,"Summary";#N/A,#N/A,FALSE,"StructSum"}</definedName>
    <definedName name="wrn.Total." localSheetId="2" hidden="1">{#N/A,#N/A,FALSE,"Trans-Sum";#N/A,#N/A,FALSE,"Accr-Dilu2";#N/A,#N/A,FALSE,"Contribution";#N/A,#N/A,FALSE,"Combined";#N/A,#N/A,FALSE,"ASTF";#N/A,#N/A,FALSE,"BRA";#N/A,#N/A,FALSE,"Bra_C";#N/A,#N/A,FALSE,"AcqMults";#N/A,#N/A,FALSE,"CompMults";#N/A,#N/A,FALSE,"DCF";#N/A,#N/A,FALSE,"WACC";#N/A,#N/A,FALSE,"LBO";#N/A,#N/A,FALSE,"Summary";#N/A,#N/A,FALSE,"StructSum"}</definedName>
    <definedName name="wrn.Total." localSheetId="10" hidden="1">{#N/A,#N/A,FALSE,"Trans-Sum";#N/A,#N/A,FALSE,"Accr-Dilu2";#N/A,#N/A,FALSE,"Contribution";#N/A,#N/A,FALSE,"Combined";#N/A,#N/A,FALSE,"ASTF";#N/A,#N/A,FALSE,"BRA";#N/A,#N/A,FALSE,"Bra_C";#N/A,#N/A,FALSE,"AcqMults";#N/A,#N/A,FALSE,"CompMults";#N/A,#N/A,FALSE,"DCF";#N/A,#N/A,FALSE,"WACC";#N/A,#N/A,FALSE,"LBO";#N/A,#N/A,FALSE,"Summary";#N/A,#N/A,FALSE,"StructSum"}</definedName>
    <definedName name="wrn.Total." localSheetId="4" hidden="1">{#N/A,#N/A,FALSE,"Trans-Sum";#N/A,#N/A,FALSE,"Accr-Dilu2";#N/A,#N/A,FALSE,"Contribution";#N/A,#N/A,FALSE,"Combined";#N/A,#N/A,FALSE,"ASTF";#N/A,#N/A,FALSE,"BRA";#N/A,#N/A,FALSE,"Bra_C";#N/A,#N/A,FALSE,"AcqMults";#N/A,#N/A,FALSE,"CompMults";#N/A,#N/A,FALSE,"DCF";#N/A,#N/A,FALSE,"WACC";#N/A,#N/A,FALSE,"LBO";#N/A,#N/A,FALSE,"Summary";#N/A,#N/A,FALSE,"StructSum"}</definedName>
    <definedName name="wrn.Total." localSheetId="6" hidden="1">{#N/A,#N/A,FALSE,"Trans-Sum";#N/A,#N/A,FALSE,"Accr-Dilu2";#N/A,#N/A,FALSE,"Contribution";#N/A,#N/A,FALSE,"Combined";#N/A,#N/A,FALSE,"ASTF";#N/A,#N/A,FALSE,"BRA";#N/A,#N/A,FALSE,"Bra_C";#N/A,#N/A,FALSE,"AcqMults";#N/A,#N/A,FALSE,"CompMults";#N/A,#N/A,FALSE,"DCF";#N/A,#N/A,FALSE,"WACC";#N/A,#N/A,FALSE,"LBO";#N/A,#N/A,FALSE,"Summary";#N/A,#N/A,FALSE,"StructSum"}</definedName>
    <definedName name="wrn.Total." localSheetId="0" hidden="1">{#N/A,#N/A,FALSE,"Trans-Sum";#N/A,#N/A,FALSE,"Accr-Dilu2";#N/A,#N/A,FALSE,"Contribution";#N/A,#N/A,FALSE,"Combined";#N/A,#N/A,FALSE,"ASTF";#N/A,#N/A,FALSE,"BRA";#N/A,#N/A,FALSE,"Bra_C";#N/A,#N/A,FALSE,"AcqMults";#N/A,#N/A,FALSE,"CompMults";#N/A,#N/A,FALSE,"DCF";#N/A,#N/A,FALSE,"WACC";#N/A,#N/A,FALSE,"LBO";#N/A,#N/A,FALSE,"Summary";#N/A,#N/A,FALSE,"StructSum"}</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SHEETS." localSheetId="12" hidden="1">{#N/A,#N/A,FALSE,"DEV COSTS";#N/A,#N/A,FALSE,"10-YR C. F."}</definedName>
    <definedName name="wrn.TOTAL._.SHEETS." localSheetId="11" hidden="1">{#N/A,#N/A,FALSE,"DEV COSTS";#N/A,#N/A,FALSE,"10-YR C. F."}</definedName>
    <definedName name="wrn.TOTAL._.SHEETS." localSheetId="2" hidden="1">{#N/A,#N/A,FALSE,"DEV COSTS";#N/A,#N/A,FALSE,"10-YR C. F."}</definedName>
    <definedName name="wrn.TOTAL._.SHEETS." localSheetId="10" hidden="1">{#N/A,#N/A,FALSE,"DEV COSTS";#N/A,#N/A,FALSE,"10-YR C. F."}</definedName>
    <definedName name="wrn.TOTAL._.SHEETS." localSheetId="4" hidden="1">{#N/A,#N/A,FALSE,"DEV COSTS";#N/A,#N/A,FALSE,"10-YR C. F."}</definedName>
    <definedName name="wrn.TOTAL._.SHEETS." localSheetId="6" hidden="1">{#N/A,#N/A,FALSE,"DEV COSTS";#N/A,#N/A,FALSE,"10-YR C. F."}</definedName>
    <definedName name="wrn.TOTAL._.SHEETS." localSheetId="0" hidden="1">{#N/A,#N/A,FALSE,"DEV COSTS";#N/A,#N/A,FALSE,"10-YR C. F."}</definedName>
    <definedName name="wrn.TOTAL._.SHEETS." hidden="1">{#N/A,#N/A,FALSE,"DEV COSTS";#N/A,#N/A,FALSE,"10-YR C. F."}</definedName>
    <definedName name="wrn.TransPrcd_123." localSheetId="12" hidden="1">{#N/A,#N/A,TRUE,"TransPrcd 1";#N/A,#N/A,TRUE,"TransPrcd 2";#N/A,#N/A,TRUE,"TransPrcd 3"}</definedName>
    <definedName name="wrn.TransPrcd_123." localSheetId="11" hidden="1">{#N/A,#N/A,TRUE,"TransPrcd 1";#N/A,#N/A,TRUE,"TransPrcd 2";#N/A,#N/A,TRUE,"TransPrcd 3"}</definedName>
    <definedName name="wrn.TransPrcd_123." localSheetId="2" hidden="1">{#N/A,#N/A,TRUE,"TransPrcd 1";#N/A,#N/A,TRUE,"TransPrcd 2";#N/A,#N/A,TRUE,"TransPrcd 3"}</definedName>
    <definedName name="wrn.TransPrcd_123." localSheetId="10" hidden="1">{#N/A,#N/A,TRUE,"TransPrcd 1";#N/A,#N/A,TRUE,"TransPrcd 2";#N/A,#N/A,TRUE,"TransPrcd 3"}</definedName>
    <definedName name="wrn.TransPrcd_123." localSheetId="4" hidden="1">{#N/A,#N/A,TRUE,"TransPrcd 1";#N/A,#N/A,TRUE,"TransPrcd 2";#N/A,#N/A,TRUE,"TransPrcd 3"}</definedName>
    <definedName name="wrn.TransPrcd_123." localSheetId="6" hidden="1">{#N/A,#N/A,TRUE,"TransPrcd 1";#N/A,#N/A,TRUE,"TransPrcd 2";#N/A,#N/A,TRUE,"TransPrcd 3"}</definedName>
    <definedName name="wrn.TransPrcd_123." localSheetId="0" hidden="1">{#N/A,#N/A,TRUE,"TransPrcd 1";#N/A,#N/A,TRUE,"TransPrcd 2";#N/A,#N/A,TRUE,"TransPrcd 3"}</definedName>
    <definedName name="wrn.TransPrcd_123." hidden="1">{#N/A,#N/A,TRUE,"TransPrcd 1";#N/A,#N/A,TRUE,"TransPrcd 2";#N/A,#N/A,TRUE,"TransPrcd 3"}</definedName>
    <definedName name="wrn.VALUATION." localSheetId="12" hidden="1">{#N/A,#N/A,FALSE,"Pooling";#N/A,#N/A,FALSE,"income";#N/A,#N/A,FALSE,"valuation"}</definedName>
    <definedName name="wrn.VALUATION." localSheetId="11" hidden="1">{#N/A,#N/A,FALSE,"Pooling";#N/A,#N/A,FALSE,"income";#N/A,#N/A,FALSE,"valuation"}</definedName>
    <definedName name="wrn.VALUATION." localSheetId="2" hidden="1">{#N/A,#N/A,FALSE,"Pooling";#N/A,#N/A,FALSE,"income";#N/A,#N/A,FALSE,"valuation"}</definedName>
    <definedName name="wrn.VALUATION." localSheetId="10" hidden="1">{#N/A,#N/A,FALSE,"Pooling";#N/A,#N/A,FALSE,"income";#N/A,#N/A,FALSE,"valuation"}</definedName>
    <definedName name="wrn.VALUATION." localSheetId="4" hidden="1">{#N/A,#N/A,FALSE,"Pooling";#N/A,#N/A,FALSE,"income";#N/A,#N/A,FALSE,"valuation"}</definedName>
    <definedName name="wrn.VALUATION." localSheetId="6" hidden="1">{#N/A,#N/A,FALSE,"Pooling";#N/A,#N/A,FALSE,"income";#N/A,#N/A,FALSE,"valuation"}</definedName>
    <definedName name="wrn.VALUATION." localSheetId="0" hidden="1">{#N/A,#N/A,FALSE,"Pooling";#N/A,#N/A,FALSE,"income";#N/A,#N/A,FALSE,"valuation"}</definedName>
    <definedName name="wrn.VALUATION." hidden="1">{#N/A,#N/A,FALSE,"Pooling";#N/A,#N/A,FALSE,"income";#N/A,#N/A,FALSE,"valuation"}</definedName>
    <definedName name="wrn.Variance._.1." localSheetId="12" hidden="1">{"Ebit_Variance",#N/A,FALSE,"P&amp;L";"Cash_Variance",#N/A,FALSE,"Cash"}</definedName>
    <definedName name="wrn.Variance._.1." localSheetId="11" hidden="1">{"Ebit_Variance",#N/A,FALSE,"P&amp;L";"Cash_Variance",#N/A,FALSE,"Cash"}</definedName>
    <definedName name="wrn.Variance._.1." localSheetId="2" hidden="1">{"Ebit_Variance",#N/A,FALSE,"P&amp;L";"Cash_Variance",#N/A,FALSE,"Cash"}</definedName>
    <definedName name="wrn.Variance._.1." localSheetId="10" hidden="1">{"Ebit_Variance",#N/A,FALSE,"P&amp;L";"Cash_Variance",#N/A,FALSE,"Cash"}</definedName>
    <definedName name="wrn.Variance._.1." localSheetId="4" hidden="1">{"Ebit_Variance",#N/A,FALSE,"P&amp;L";"Cash_Variance",#N/A,FALSE,"Cash"}</definedName>
    <definedName name="wrn.Variance._.1." localSheetId="6" hidden="1">{"Ebit_Variance",#N/A,FALSE,"P&amp;L";"Cash_Variance",#N/A,FALSE,"Cash"}</definedName>
    <definedName name="wrn.Variance._.1." localSheetId="0" hidden="1">{"Ebit_Variance",#N/A,FALSE,"P&amp;L";"Cash_Variance",#N/A,FALSE,"Cash"}</definedName>
    <definedName name="wrn.Variance._.1." hidden="1">{"Ebit_Variance",#N/A,FALSE,"P&amp;L";"Cash_Variance",#N/A,FALSE,"Cash"}</definedName>
    <definedName name="wrn.Variance._.2." localSheetId="12" hidden="1">{"Reserves_Variance",#N/A,FALSE,"Reserves";"Scm_Variance",#N/A,FALSE,"SCM";"tax_variance",#N/A,FALSE,"Tax"}</definedName>
    <definedName name="wrn.Variance._.2." localSheetId="11" hidden="1">{"Reserves_Variance",#N/A,FALSE,"Reserves";"Scm_Variance",#N/A,FALSE,"SCM";"tax_variance",#N/A,FALSE,"Tax"}</definedName>
    <definedName name="wrn.Variance._.2." localSheetId="2" hidden="1">{"Reserves_Variance",#N/A,FALSE,"Reserves";"Scm_Variance",#N/A,FALSE,"SCM";"tax_variance",#N/A,FALSE,"Tax"}</definedName>
    <definedName name="wrn.Variance._.2." localSheetId="10" hidden="1">{"Reserves_Variance",#N/A,FALSE,"Reserves";"Scm_Variance",#N/A,FALSE,"SCM";"tax_variance",#N/A,FALSE,"Tax"}</definedName>
    <definedName name="wrn.Variance._.2." localSheetId="4" hidden="1">{"Reserves_Variance",#N/A,FALSE,"Reserves";"Scm_Variance",#N/A,FALSE,"SCM";"tax_variance",#N/A,FALSE,"Tax"}</definedName>
    <definedName name="wrn.Variance._.2." localSheetId="6" hidden="1">{"Reserves_Variance",#N/A,FALSE,"Reserves";"Scm_Variance",#N/A,FALSE,"SCM";"tax_variance",#N/A,FALSE,"Tax"}</definedName>
    <definedName name="wrn.Variance._.2." localSheetId="0" hidden="1">{"Reserves_Variance",#N/A,FALSE,"Reserves";"Scm_Variance",#N/A,FALSE,"SCM";"tax_variance",#N/A,FALSE,"Tax"}</definedName>
    <definedName name="wrn.Variance._.2." hidden="1">{"Reserves_Variance",#N/A,FALSE,"Reserves";"Scm_Variance",#N/A,FALSE,"SCM";"tax_variance",#N/A,FALSE,"Tax"}</definedName>
    <definedName name="wrn.wicor." localSheetId="12" hidden="1">{#N/A,#N/A,FALSE,"FACTSHEETS";#N/A,#N/A,FALSE,"pump";#N/A,#N/A,FALSE,"filter"}</definedName>
    <definedName name="wrn.wicor." localSheetId="11" hidden="1">{#N/A,#N/A,FALSE,"FACTSHEETS";#N/A,#N/A,FALSE,"pump";#N/A,#N/A,FALSE,"filter"}</definedName>
    <definedName name="wrn.wicor." localSheetId="2" hidden="1">{#N/A,#N/A,FALSE,"FACTSHEETS";#N/A,#N/A,FALSE,"pump";#N/A,#N/A,FALSE,"filter"}</definedName>
    <definedName name="wrn.wicor." localSheetId="10" hidden="1">{#N/A,#N/A,FALSE,"FACTSHEETS";#N/A,#N/A,FALSE,"pump";#N/A,#N/A,FALSE,"filter"}</definedName>
    <definedName name="wrn.wicor." localSheetId="4" hidden="1">{#N/A,#N/A,FALSE,"FACTSHEETS";#N/A,#N/A,FALSE,"pump";#N/A,#N/A,FALSE,"filter"}</definedName>
    <definedName name="wrn.wicor." localSheetId="6" hidden="1">{#N/A,#N/A,FALSE,"FACTSHEETS";#N/A,#N/A,FALSE,"pump";#N/A,#N/A,FALSE,"filter"}</definedName>
    <definedName name="wrn.wicor." localSheetId="0" hidden="1">{#N/A,#N/A,FALSE,"FACTSHEETS";#N/A,#N/A,FALSE,"pump";#N/A,#N/A,FALSE,"filter"}</definedName>
    <definedName name="wrn.wicor." hidden="1">{#N/A,#N/A,FALSE,"FACTSHEETS";#N/A,#N/A,FALSE,"pump";#N/A,#N/A,FALSE,"filter"}</definedName>
    <definedName name="wrn.Working._.Papers._.1." localSheetId="12" hidden="1">{"Assumptions_other",#N/A,FALSE,"Assump";"Ebit_division_indirect",#N/A,FALSE,"P&amp;L";"Ebit_indirect_allocation",#N/A,FALSE,"P&amp;L"}</definedName>
    <definedName name="wrn.Working._.Papers._.1." localSheetId="11" hidden="1">{"Assumptions_other",#N/A,FALSE,"Assump";"Ebit_division_indirect",#N/A,FALSE,"P&amp;L";"Ebit_indirect_allocation",#N/A,FALSE,"P&amp;L"}</definedName>
    <definedName name="wrn.Working._.Papers._.1." localSheetId="2" hidden="1">{"Assumptions_other",#N/A,FALSE,"Assump";"Ebit_division_indirect",#N/A,FALSE,"P&amp;L";"Ebit_indirect_allocation",#N/A,FALSE,"P&amp;L"}</definedName>
    <definedName name="wrn.Working._.Papers._.1." localSheetId="10" hidden="1">{"Assumptions_other",#N/A,FALSE,"Assump";"Ebit_division_indirect",#N/A,FALSE,"P&amp;L";"Ebit_indirect_allocation",#N/A,FALSE,"P&amp;L"}</definedName>
    <definedName name="wrn.Working._.Papers._.1." localSheetId="4" hidden="1">{"Assumptions_other",#N/A,FALSE,"Assump";"Ebit_division_indirect",#N/A,FALSE,"P&amp;L";"Ebit_indirect_allocation",#N/A,FALSE,"P&amp;L"}</definedName>
    <definedName name="wrn.Working._.Papers._.1." localSheetId="6" hidden="1">{"Assumptions_other",#N/A,FALSE,"Assump";"Ebit_division_indirect",#N/A,FALSE,"P&amp;L";"Ebit_indirect_allocation",#N/A,FALSE,"P&amp;L"}</definedName>
    <definedName name="wrn.Working._.Papers._.1." localSheetId="0" hidden="1">{"Assumptions_other",#N/A,FALSE,"Assump";"Ebit_division_indirect",#N/A,FALSE,"P&amp;L";"Ebit_indirect_allocation",#N/A,FALSE,"P&amp;L"}</definedName>
    <definedName name="wrn.Working._.Papers._.1." hidden="1">{"Assumptions_other",#N/A,FALSE,"Assump";"Ebit_division_indirect",#N/A,FALSE,"P&amp;L";"Ebit_indirect_allocation",#N/A,FALSE,"P&amp;L"}</definedName>
    <definedName name="wrn.Working._.Papers._.2." localSheetId="12" hidden="1">{"Cash_detail",#N/A,FALSE,"Cash";"Cash_reconciliation",#N/A,FALSE,"Cash";"Scm",#N/A,FALSE,"SCM";"Tax",#N/A,FALSE,"Tax"}</definedName>
    <definedName name="wrn.Working._.Papers._.2." localSheetId="11" hidden="1">{"Cash_detail",#N/A,FALSE,"Cash";"Cash_reconciliation",#N/A,FALSE,"Cash";"Scm",#N/A,FALSE,"SCM";"Tax",#N/A,FALSE,"Tax"}</definedName>
    <definedName name="wrn.Working._.Papers._.2." localSheetId="2" hidden="1">{"Cash_detail",#N/A,FALSE,"Cash";"Cash_reconciliation",#N/A,FALSE,"Cash";"Scm",#N/A,FALSE,"SCM";"Tax",#N/A,FALSE,"Tax"}</definedName>
    <definedName name="wrn.Working._.Papers._.2." localSheetId="10" hidden="1">{"Cash_detail",#N/A,FALSE,"Cash";"Cash_reconciliation",#N/A,FALSE,"Cash";"Scm",#N/A,FALSE,"SCM";"Tax",#N/A,FALSE,"Tax"}</definedName>
    <definedName name="wrn.Working._.Papers._.2." localSheetId="4" hidden="1">{"Cash_detail",#N/A,FALSE,"Cash";"Cash_reconciliation",#N/A,FALSE,"Cash";"Scm",#N/A,FALSE,"SCM";"Tax",#N/A,FALSE,"Tax"}</definedName>
    <definedName name="wrn.Working._.Papers._.2." localSheetId="6" hidden="1">{"Cash_detail",#N/A,FALSE,"Cash";"Cash_reconciliation",#N/A,FALSE,"Cash";"Scm",#N/A,FALSE,"SCM";"Tax",#N/A,FALSE,"Tax"}</definedName>
    <definedName name="wrn.Working._.Papers._.2." localSheetId="0" hidden="1">{"Cash_detail",#N/A,FALSE,"Cash";"Cash_reconciliation",#N/A,FALSE,"Cash";"Scm",#N/A,FALSE,"SCM";"Tax",#N/A,FALSE,"Tax"}</definedName>
    <definedName name="wrn.Working._.Papers._.2." hidden="1">{"Cash_detail",#N/A,FALSE,"Cash";"Cash_reconciliation",#N/A,FALSE,"Cash";"Scm",#N/A,FALSE,"SCM";"Tax",#N/A,FALSE,"Tax"}</definedName>
    <definedName name="wrn.x" localSheetId="12" hidden="1">{"res_value_proposed",#N/A,FALSE,"Res Value";"res_value_sierraclub",#N/A,FALSE,"Res Value";"res_value_reduced",#N/A,FALSE,"Res Value";"res_value_conventional",#N/A,FALSE,"Res Value";"res_value_rural",#N/A,FALSE,"Res Value"}</definedName>
    <definedName name="wrn.x" localSheetId="11" hidden="1">{"res_value_proposed",#N/A,FALSE,"Res Value";"res_value_sierraclub",#N/A,FALSE,"Res Value";"res_value_reduced",#N/A,FALSE,"Res Value";"res_value_conventional",#N/A,FALSE,"Res Value";"res_value_rural",#N/A,FALSE,"Res Value"}</definedName>
    <definedName name="wrn.x" localSheetId="2" hidden="1">{"res_value_proposed",#N/A,FALSE,"Res Value";"res_value_sierraclub",#N/A,FALSE,"Res Value";"res_value_reduced",#N/A,FALSE,"Res Value";"res_value_conventional",#N/A,FALSE,"Res Value";"res_value_rural",#N/A,FALSE,"Res Value"}</definedName>
    <definedName name="wrn.x" localSheetId="10" hidden="1">{"res_value_proposed",#N/A,FALSE,"Res Value";"res_value_sierraclub",#N/A,FALSE,"Res Value";"res_value_reduced",#N/A,FALSE,"Res Value";"res_value_conventional",#N/A,FALSE,"Res Value";"res_value_rural",#N/A,FALSE,"Res Value"}</definedName>
    <definedName name="wrn.x" localSheetId="4" hidden="1">{"res_value_proposed",#N/A,FALSE,"Res Value";"res_value_sierraclub",#N/A,FALSE,"Res Value";"res_value_reduced",#N/A,FALSE,"Res Value";"res_value_conventional",#N/A,FALSE,"Res Value";"res_value_rural",#N/A,FALSE,"Res Value"}</definedName>
    <definedName name="wrn.x" localSheetId="6" hidden="1">{"res_value_proposed",#N/A,FALSE,"Res Value";"res_value_sierraclub",#N/A,FALSE,"Res Value";"res_value_reduced",#N/A,FALSE,"Res Value";"res_value_conventional",#N/A,FALSE,"Res Value";"res_value_rural",#N/A,FALSE,"Res Value"}</definedName>
    <definedName name="wrn.x" localSheetId="0" hidden="1">{"res_value_proposed",#N/A,FALSE,"Res Value";"res_value_sierraclub",#N/A,FALSE,"Res Value";"res_value_reduced",#N/A,FALSE,"Res Value";"res_value_conventional",#N/A,FALSE,"Res Value";"res_value_rural",#N/A,FALSE,"Res Value"}</definedName>
    <definedName name="wrn.x" hidden="1">{"res_value_proposed",#N/A,FALSE,"Res Value";"res_value_sierraclub",#N/A,FALSE,"Res Value";"res_value_reduced",#N/A,FALSE,"Res Value";"res_value_conventional",#N/A,FALSE,"Res Value";"res_value_rural",#N/A,FALSE,"Res Value"}</definedName>
    <definedName name="wrn.x_1" localSheetId="12" hidden="1">{"res_value_proposed",#N/A,FALSE,"Res Value";"res_value_sierraclub",#N/A,FALSE,"Res Value";"res_value_reduced",#N/A,FALSE,"Res Value";"res_value_conventional",#N/A,FALSE,"Res Value";"res_value_rural",#N/A,FALSE,"Res Value"}</definedName>
    <definedName name="wrn.x_1" localSheetId="11" hidden="1">{"res_value_proposed",#N/A,FALSE,"Res Value";"res_value_sierraclub",#N/A,FALSE,"Res Value";"res_value_reduced",#N/A,FALSE,"Res Value";"res_value_conventional",#N/A,FALSE,"Res Value";"res_value_rural",#N/A,FALSE,"Res Value"}</definedName>
    <definedName name="wrn.x_1" localSheetId="2" hidden="1">{"res_value_proposed",#N/A,FALSE,"Res Value";"res_value_sierraclub",#N/A,FALSE,"Res Value";"res_value_reduced",#N/A,FALSE,"Res Value";"res_value_conventional",#N/A,FALSE,"Res Value";"res_value_rural",#N/A,FALSE,"Res Value"}</definedName>
    <definedName name="wrn.x_1" localSheetId="10" hidden="1">{"res_value_proposed",#N/A,FALSE,"Res Value";"res_value_sierraclub",#N/A,FALSE,"Res Value";"res_value_reduced",#N/A,FALSE,"Res Value";"res_value_conventional",#N/A,FALSE,"Res Value";"res_value_rural",#N/A,FALSE,"Res Value"}</definedName>
    <definedName name="wrn.x_1" localSheetId="4" hidden="1">{"res_value_proposed",#N/A,FALSE,"Res Value";"res_value_sierraclub",#N/A,FALSE,"Res Value";"res_value_reduced",#N/A,FALSE,"Res Value";"res_value_conventional",#N/A,FALSE,"Res Value";"res_value_rural",#N/A,FALSE,"Res Value"}</definedName>
    <definedName name="wrn.x_1" localSheetId="6" hidden="1">{"res_value_proposed",#N/A,FALSE,"Res Value";"res_value_sierraclub",#N/A,FALSE,"Res Value";"res_value_reduced",#N/A,FALSE,"Res Value";"res_value_conventional",#N/A,FALSE,"Res Value";"res_value_rural",#N/A,FALSE,"Res Value"}</definedName>
    <definedName name="wrn.x_1" localSheetId="0" hidden="1">{"res_value_proposed",#N/A,FALSE,"Res Value";"res_value_sierraclub",#N/A,FALSE,"Res Value";"res_value_reduced",#N/A,FALSE,"Res Value";"res_value_conventional",#N/A,FALSE,"Res Value";"res_value_rural",#N/A,FALSE,"Res Value"}</definedName>
    <definedName name="wrn.x_1" hidden="1">{"res_value_proposed",#N/A,FALSE,"Res Value";"res_value_sierraclub",#N/A,FALSE,"Res Value";"res_value_reduced",#N/A,FALSE,"Res Value";"res_value_conventional",#N/A,FALSE,"Res Value";"res_value_rural",#N/A,FALSE,"Res Value"}</definedName>
    <definedName name="wrn.x_1_1" localSheetId="12" hidden="1">{"res_value_proposed",#N/A,FALSE,"Res Value";"res_value_sierraclub",#N/A,FALSE,"Res Value";"res_value_reduced",#N/A,FALSE,"Res Value";"res_value_conventional",#N/A,FALSE,"Res Value";"res_value_rural",#N/A,FALSE,"Res Value"}</definedName>
    <definedName name="wrn.x_1_1" localSheetId="11" hidden="1">{"res_value_proposed",#N/A,FALSE,"Res Value";"res_value_sierraclub",#N/A,FALSE,"Res Value";"res_value_reduced",#N/A,FALSE,"Res Value";"res_value_conventional",#N/A,FALSE,"Res Value";"res_value_rural",#N/A,FALSE,"Res Value"}</definedName>
    <definedName name="wrn.x_1_1" localSheetId="2" hidden="1">{"res_value_proposed",#N/A,FALSE,"Res Value";"res_value_sierraclub",#N/A,FALSE,"Res Value";"res_value_reduced",#N/A,FALSE,"Res Value";"res_value_conventional",#N/A,FALSE,"Res Value";"res_value_rural",#N/A,FALSE,"Res Value"}</definedName>
    <definedName name="wrn.x_1_1" localSheetId="10" hidden="1">{"res_value_proposed",#N/A,FALSE,"Res Value";"res_value_sierraclub",#N/A,FALSE,"Res Value";"res_value_reduced",#N/A,FALSE,"Res Value";"res_value_conventional",#N/A,FALSE,"Res Value";"res_value_rural",#N/A,FALSE,"Res Value"}</definedName>
    <definedName name="wrn.x_1_1" localSheetId="4" hidden="1">{"res_value_proposed",#N/A,FALSE,"Res Value";"res_value_sierraclub",#N/A,FALSE,"Res Value";"res_value_reduced",#N/A,FALSE,"Res Value";"res_value_conventional",#N/A,FALSE,"Res Value";"res_value_rural",#N/A,FALSE,"Res Value"}</definedName>
    <definedName name="wrn.x_1_1" localSheetId="6" hidden="1">{"res_value_proposed",#N/A,FALSE,"Res Value";"res_value_sierraclub",#N/A,FALSE,"Res Value";"res_value_reduced",#N/A,FALSE,"Res Value";"res_value_conventional",#N/A,FALSE,"Res Value";"res_value_rural",#N/A,FALSE,"Res Value"}</definedName>
    <definedName name="wrn.x_1_1" localSheetId="0" hidden="1">{"res_value_proposed",#N/A,FALSE,"Res Value";"res_value_sierraclub",#N/A,FALSE,"Res Value";"res_value_reduced",#N/A,FALSE,"Res Value";"res_value_conventional",#N/A,FALSE,"Res Value";"res_value_rural",#N/A,FALSE,"Res Value"}</definedName>
    <definedName name="wrn.x_1_1" hidden="1">{"res_value_proposed",#N/A,FALSE,"Res Value";"res_value_sierraclub",#N/A,FALSE,"Res Value";"res_value_reduced",#N/A,FALSE,"Res Value";"res_value_conventional",#N/A,FALSE,"Res Value";"res_value_rural",#N/A,FALSE,"Res Value"}</definedName>
    <definedName name="wrn.x_1_2" localSheetId="12" hidden="1">{"res_value_proposed",#N/A,FALSE,"Res Value";"res_value_sierraclub",#N/A,FALSE,"Res Value";"res_value_reduced",#N/A,FALSE,"Res Value";"res_value_conventional",#N/A,FALSE,"Res Value";"res_value_rural",#N/A,FALSE,"Res Value"}</definedName>
    <definedName name="wrn.x_1_2" localSheetId="11" hidden="1">{"res_value_proposed",#N/A,FALSE,"Res Value";"res_value_sierraclub",#N/A,FALSE,"Res Value";"res_value_reduced",#N/A,FALSE,"Res Value";"res_value_conventional",#N/A,FALSE,"Res Value";"res_value_rural",#N/A,FALSE,"Res Value"}</definedName>
    <definedName name="wrn.x_1_2" localSheetId="2" hidden="1">{"res_value_proposed",#N/A,FALSE,"Res Value";"res_value_sierraclub",#N/A,FALSE,"Res Value";"res_value_reduced",#N/A,FALSE,"Res Value";"res_value_conventional",#N/A,FALSE,"Res Value";"res_value_rural",#N/A,FALSE,"Res Value"}</definedName>
    <definedName name="wrn.x_1_2" localSheetId="10" hidden="1">{"res_value_proposed",#N/A,FALSE,"Res Value";"res_value_sierraclub",#N/A,FALSE,"Res Value";"res_value_reduced",#N/A,FALSE,"Res Value";"res_value_conventional",#N/A,FALSE,"Res Value";"res_value_rural",#N/A,FALSE,"Res Value"}</definedName>
    <definedName name="wrn.x_1_2" localSheetId="4" hidden="1">{"res_value_proposed",#N/A,FALSE,"Res Value";"res_value_sierraclub",#N/A,FALSE,"Res Value";"res_value_reduced",#N/A,FALSE,"Res Value";"res_value_conventional",#N/A,FALSE,"Res Value";"res_value_rural",#N/A,FALSE,"Res Value"}</definedName>
    <definedName name="wrn.x_1_2" localSheetId="6" hidden="1">{"res_value_proposed",#N/A,FALSE,"Res Value";"res_value_sierraclub",#N/A,FALSE,"Res Value";"res_value_reduced",#N/A,FALSE,"Res Value";"res_value_conventional",#N/A,FALSE,"Res Value";"res_value_rural",#N/A,FALSE,"Res Value"}</definedName>
    <definedName name="wrn.x_1_2" localSheetId="0" hidden="1">{"res_value_proposed",#N/A,FALSE,"Res Value";"res_value_sierraclub",#N/A,FALSE,"Res Value";"res_value_reduced",#N/A,FALSE,"Res Value";"res_value_conventional",#N/A,FALSE,"Res Value";"res_value_rural",#N/A,FALSE,"Res Value"}</definedName>
    <definedName name="wrn.x_1_2" hidden="1">{"res_value_proposed",#N/A,FALSE,"Res Value";"res_value_sierraclub",#N/A,FALSE,"Res Value";"res_value_reduced",#N/A,FALSE,"Res Value";"res_value_conventional",#N/A,FALSE,"Res Value";"res_value_rural",#N/A,FALSE,"Res Value"}</definedName>
    <definedName name="wrn.x_2" localSheetId="12" hidden="1">{"res_value_proposed",#N/A,FALSE,"Res Value";"res_value_sierraclub",#N/A,FALSE,"Res Value";"res_value_reduced",#N/A,FALSE,"Res Value";"res_value_conventional",#N/A,FALSE,"Res Value";"res_value_rural",#N/A,FALSE,"Res Value"}</definedName>
    <definedName name="wrn.x_2" localSheetId="11" hidden="1">{"res_value_proposed",#N/A,FALSE,"Res Value";"res_value_sierraclub",#N/A,FALSE,"Res Value";"res_value_reduced",#N/A,FALSE,"Res Value";"res_value_conventional",#N/A,FALSE,"Res Value";"res_value_rural",#N/A,FALSE,"Res Value"}</definedName>
    <definedName name="wrn.x_2" localSheetId="2" hidden="1">{"res_value_proposed",#N/A,FALSE,"Res Value";"res_value_sierraclub",#N/A,FALSE,"Res Value";"res_value_reduced",#N/A,FALSE,"Res Value";"res_value_conventional",#N/A,FALSE,"Res Value";"res_value_rural",#N/A,FALSE,"Res Value"}</definedName>
    <definedName name="wrn.x_2" localSheetId="10" hidden="1">{"res_value_proposed",#N/A,FALSE,"Res Value";"res_value_sierraclub",#N/A,FALSE,"Res Value";"res_value_reduced",#N/A,FALSE,"Res Value";"res_value_conventional",#N/A,FALSE,"Res Value";"res_value_rural",#N/A,FALSE,"Res Value"}</definedName>
    <definedName name="wrn.x_2" localSheetId="4" hidden="1">{"res_value_proposed",#N/A,FALSE,"Res Value";"res_value_sierraclub",#N/A,FALSE,"Res Value";"res_value_reduced",#N/A,FALSE,"Res Value";"res_value_conventional",#N/A,FALSE,"Res Value";"res_value_rural",#N/A,FALSE,"Res Value"}</definedName>
    <definedName name="wrn.x_2" localSheetId="6" hidden="1">{"res_value_proposed",#N/A,FALSE,"Res Value";"res_value_sierraclub",#N/A,FALSE,"Res Value";"res_value_reduced",#N/A,FALSE,"Res Value";"res_value_conventional",#N/A,FALSE,"Res Value";"res_value_rural",#N/A,FALSE,"Res Value"}</definedName>
    <definedName name="wrn.x_2" localSheetId="0" hidden="1">{"res_value_proposed",#N/A,FALSE,"Res Value";"res_value_sierraclub",#N/A,FALSE,"Res Value";"res_value_reduced",#N/A,FALSE,"Res Value";"res_value_conventional",#N/A,FALSE,"Res Value";"res_value_rural",#N/A,FALSE,"Res Value"}</definedName>
    <definedName name="wrn.x_2" hidden="1">{"res_value_proposed",#N/A,FALSE,"Res Value";"res_value_sierraclub",#N/A,FALSE,"Res Value";"res_value_reduced",#N/A,FALSE,"Res Value";"res_value_conventional",#N/A,FALSE,"Res Value";"res_value_rural",#N/A,FALSE,"Res Value"}</definedName>
    <definedName name="wrn.x_2_1" localSheetId="12" hidden="1">{"res_value_proposed",#N/A,FALSE,"Res Value";"res_value_sierraclub",#N/A,FALSE,"Res Value";"res_value_reduced",#N/A,FALSE,"Res Value";"res_value_conventional",#N/A,FALSE,"Res Value";"res_value_rural",#N/A,FALSE,"Res Value"}</definedName>
    <definedName name="wrn.x_2_1" localSheetId="11" hidden="1">{"res_value_proposed",#N/A,FALSE,"Res Value";"res_value_sierraclub",#N/A,FALSE,"Res Value";"res_value_reduced",#N/A,FALSE,"Res Value";"res_value_conventional",#N/A,FALSE,"Res Value";"res_value_rural",#N/A,FALSE,"Res Value"}</definedName>
    <definedName name="wrn.x_2_1" localSheetId="2" hidden="1">{"res_value_proposed",#N/A,FALSE,"Res Value";"res_value_sierraclub",#N/A,FALSE,"Res Value";"res_value_reduced",#N/A,FALSE,"Res Value";"res_value_conventional",#N/A,FALSE,"Res Value";"res_value_rural",#N/A,FALSE,"Res Value"}</definedName>
    <definedName name="wrn.x_2_1" localSheetId="10" hidden="1">{"res_value_proposed",#N/A,FALSE,"Res Value";"res_value_sierraclub",#N/A,FALSE,"Res Value";"res_value_reduced",#N/A,FALSE,"Res Value";"res_value_conventional",#N/A,FALSE,"Res Value";"res_value_rural",#N/A,FALSE,"Res Value"}</definedName>
    <definedName name="wrn.x_2_1" localSheetId="4" hidden="1">{"res_value_proposed",#N/A,FALSE,"Res Value";"res_value_sierraclub",#N/A,FALSE,"Res Value";"res_value_reduced",#N/A,FALSE,"Res Value";"res_value_conventional",#N/A,FALSE,"Res Value";"res_value_rural",#N/A,FALSE,"Res Value"}</definedName>
    <definedName name="wrn.x_2_1" localSheetId="6" hidden="1">{"res_value_proposed",#N/A,FALSE,"Res Value";"res_value_sierraclub",#N/A,FALSE,"Res Value";"res_value_reduced",#N/A,FALSE,"Res Value";"res_value_conventional",#N/A,FALSE,"Res Value";"res_value_rural",#N/A,FALSE,"Res Value"}</definedName>
    <definedName name="wrn.x_2_1" localSheetId="0" hidden="1">{"res_value_proposed",#N/A,FALSE,"Res Value";"res_value_sierraclub",#N/A,FALSE,"Res Value";"res_value_reduced",#N/A,FALSE,"Res Value";"res_value_conventional",#N/A,FALSE,"Res Value";"res_value_rural",#N/A,FALSE,"Res Value"}</definedName>
    <definedName name="wrn.x_2_1" hidden="1">{"res_value_proposed",#N/A,FALSE,"Res Value";"res_value_sierraclub",#N/A,FALSE,"Res Value";"res_value_reduced",#N/A,FALSE,"Res Value";"res_value_conventional",#N/A,FALSE,"Res Value";"res_value_rural",#N/A,FALSE,"Res Value"}</definedName>
    <definedName name="wrn.x_3" localSheetId="12" hidden="1">{"res_value_proposed",#N/A,FALSE,"Res Value";"res_value_sierraclub",#N/A,FALSE,"Res Value";"res_value_reduced",#N/A,FALSE,"Res Value";"res_value_conventional",#N/A,FALSE,"Res Value";"res_value_rural",#N/A,FALSE,"Res Value"}</definedName>
    <definedName name="wrn.x_3" localSheetId="11" hidden="1">{"res_value_proposed",#N/A,FALSE,"Res Value";"res_value_sierraclub",#N/A,FALSE,"Res Value";"res_value_reduced",#N/A,FALSE,"Res Value";"res_value_conventional",#N/A,FALSE,"Res Value";"res_value_rural",#N/A,FALSE,"Res Value"}</definedName>
    <definedName name="wrn.x_3" localSheetId="2" hidden="1">{"res_value_proposed",#N/A,FALSE,"Res Value";"res_value_sierraclub",#N/A,FALSE,"Res Value";"res_value_reduced",#N/A,FALSE,"Res Value";"res_value_conventional",#N/A,FALSE,"Res Value";"res_value_rural",#N/A,FALSE,"Res Value"}</definedName>
    <definedName name="wrn.x_3" localSheetId="10" hidden="1">{"res_value_proposed",#N/A,FALSE,"Res Value";"res_value_sierraclub",#N/A,FALSE,"Res Value";"res_value_reduced",#N/A,FALSE,"Res Value";"res_value_conventional",#N/A,FALSE,"Res Value";"res_value_rural",#N/A,FALSE,"Res Value"}</definedName>
    <definedName name="wrn.x_3" localSheetId="4" hidden="1">{"res_value_proposed",#N/A,FALSE,"Res Value";"res_value_sierraclub",#N/A,FALSE,"Res Value";"res_value_reduced",#N/A,FALSE,"Res Value";"res_value_conventional",#N/A,FALSE,"Res Value";"res_value_rural",#N/A,FALSE,"Res Value"}</definedName>
    <definedName name="wrn.x_3" localSheetId="6" hidden="1">{"res_value_proposed",#N/A,FALSE,"Res Value";"res_value_sierraclub",#N/A,FALSE,"Res Value";"res_value_reduced",#N/A,FALSE,"Res Value";"res_value_conventional",#N/A,FALSE,"Res Value";"res_value_rural",#N/A,FALSE,"Res Value"}</definedName>
    <definedName name="wrn.x_3" localSheetId="0" hidden="1">{"res_value_proposed",#N/A,FALSE,"Res Value";"res_value_sierraclub",#N/A,FALSE,"Res Value";"res_value_reduced",#N/A,FALSE,"Res Value";"res_value_conventional",#N/A,FALSE,"Res Value";"res_value_rural",#N/A,FALSE,"Res Value"}</definedName>
    <definedName name="wrn.x_3" hidden="1">{"res_value_proposed",#N/A,FALSE,"Res Value";"res_value_sierraclub",#N/A,FALSE,"Res Value";"res_value_reduced",#N/A,FALSE,"Res Value";"res_value_conventional",#N/A,FALSE,"Res Value";"res_value_rural",#N/A,FALSE,"Res Value"}</definedName>
    <definedName name="wrn.xx" localSheetId="12"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 localSheetId="11"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 localSheetId="2"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 localSheetId="10"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 localSheetId="4"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 localSheetId="6"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 localSheetId="0"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 localSheetId="12"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 localSheetId="11"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 localSheetId="2"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 localSheetId="10"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 localSheetId="4"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 localSheetId="6"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 localSheetId="0"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_1" localSheetId="12"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_1" localSheetId="11"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_1" localSheetId="2"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_1" localSheetId="10"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_1" localSheetId="4"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_1" localSheetId="6"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_1" localSheetId="0"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_1"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_2" localSheetId="12"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_2" localSheetId="11"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_2" localSheetId="2"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_2" localSheetId="10"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_2" localSheetId="4"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_2" localSheetId="6"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_2" localSheetId="0"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1_2"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2" localSheetId="12"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2" localSheetId="11"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2" localSheetId="2"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2" localSheetId="10"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2" localSheetId="4"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2" localSheetId="6"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2" localSheetId="0"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2"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2_1" localSheetId="12"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2_1" localSheetId="11"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2_1" localSheetId="2"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2_1" localSheetId="10"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2_1" localSheetId="4"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2_1" localSheetId="6"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2_1" localSheetId="0"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2_1"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3" localSheetId="12"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3" localSheetId="11"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3" localSheetId="2"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3" localSheetId="10"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3" localSheetId="4"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3" localSheetId="6"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3" localSheetId="0"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xx_3" hidden="1">{"phases costs",#N/A,FALSE,"costs";"phase1 costs",#N/A,FALSE,"costs";"sources",#N/A,FALSE,"costs";"road fees",#N/A,FALSE,"fees";"land use",#N/A,FALSE,"land use";"fac costs",#N/A,FALSE,"fac_costs";"phase plan",#N/A,FALSE,"land use";"cost allocation",#N/A,FALSE,"allocation";"allocation",#N/A,FALSE,"allocation";"county cap facilities fee",#N/A,FALSE,"revenues";"school revs",#N/A,FALSE,"revenues";"fire revs",#N/A,FALSE,"revenues";"cash flow",#N/A,FALSE,"cash flow";"summ flow",#N/A,FALSE,"cash flow";"phases facilities",#N/A,FALSE,"costs";"park revs",#N/A,FALSE,"revenues";"perc fees",#N/A,FALSE,"revenues";"Sierra Coll",#N/A,FALSE,"fees";"tot costs",#N/A,FALSE,"costs";"Lincoln",#N/A,FALSE,"revenues";"mello",#N/A,FALSE,"Mello-R";"cost sum",#N/A,FALSE,"costs"}</definedName>
    <definedName name="wrn.Yield._.Graph." localSheetId="12" hidden="1">{#N/A,#N/A,FALSE,"Yield Graph"}</definedName>
    <definedName name="wrn.Yield._.Graph." localSheetId="11" hidden="1">{#N/A,#N/A,FALSE,"Yield Graph"}</definedName>
    <definedName name="wrn.Yield._.Graph." localSheetId="2" hidden="1">{#N/A,#N/A,FALSE,"Yield Graph"}</definedName>
    <definedName name="wrn.Yield._.Graph." localSheetId="10" hidden="1">{#N/A,#N/A,FALSE,"Yield Graph"}</definedName>
    <definedName name="wrn.Yield._.Graph." localSheetId="4" hidden="1">{#N/A,#N/A,FALSE,"Yield Graph"}</definedName>
    <definedName name="wrn.Yield._.Graph." localSheetId="6" hidden="1">{#N/A,#N/A,FALSE,"Yield Graph"}</definedName>
    <definedName name="wrn.Yield._.Graph." localSheetId="0" hidden="1">{#N/A,#N/A,FALSE,"Yield Graph"}</definedName>
    <definedName name="wrn.Yield._.Graph." hidden="1">{#N/A,#N/A,FALSE,"Yield Graph"}</definedName>
    <definedName name="wrn.Yield._.Graph._.plus._.Input." localSheetId="12" hidden="1">{#N/A,#N/A,FALSE,"Yield Graph";#N/A,#N/A,FALSE,"Rent Roll";#N/A,#N/A,FALSE,"OE Yr1";#N/A,#N/A,FALSE,"Repl.Cst.+Ins."}</definedName>
    <definedName name="wrn.Yield._.Graph._.plus._.Input." localSheetId="11" hidden="1">{#N/A,#N/A,FALSE,"Yield Graph";#N/A,#N/A,FALSE,"Rent Roll";#N/A,#N/A,FALSE,"OE Yr1";#N/A,#N/A,FALSE,"Repl.Cst.+Ins."}</definedName>
    <definedName name="wrn.Yield._.Graph._.plus._.Input." localSheetId="2" hidden="1">{#N/A,#N/A,FALSE,"Yield Graph";#N/A,#N/A,FALSE,"Rent Roll";#N/A,#N/A,FALSE,"OE Yr1";#N/A,#N/A,FALSE,"Repl.Cst.+Ins."}</definedName>
    <definedName name="wrn.Yield._.Graph._.plus._.Input." localSheetId="10" hidden="1">{#N/A,#N/A,FALSE,"Yield Graph";#N/A,#N/A,FALSE,"Rent Roll";#N/A,#N/A,FALSE,"OE Yr1";#N/A,#N/A,FALSE,"Repl.Cst.+Ins."}</definedName>
    <definedName name="wrn.Yield._.Graph._.plus._.Input." localSheetId="4" hidden="1">{#N/A,#N/A,FALSE,"Yield Graph";#N/A,#N/A,FALSE,"Rent Roll";#N/A,#N/A,FALSE,"OE Yr1";#N/A,#N/A,FALSE,"Repl.Cst.+Ins."}</definedName>
    <definedName name="wrn.Yield._.Graph._.plus._.Input." localSheetId="6" hidden="1">{#N/A,#N/A,FALSE,"Yield Graph";#N/A,#N/A,FALSE,"Rent Roll";#N/A,#N/A,FALSE,"OE Yr1";#N/A,#N/A,FALSE,"Repl.Cst.+Ins."}</definedName>
    <definedName name="wrn.Yield._.Graph._.plus._.Input." localSheetId="0" hidden="1">{#N/A,#N/A,FALSE,"Yield Graph";#N/A,#N/A,FALSE,"Rent Roll";#N/A,#N/A,FALSE,"OE Yr1";#N/A,#N/A,FALSE,"Repl.Cst.+Ins."}</definedName>
    <definedName name="wrn.Yield._.Graph._.plus._.Input." hidden="1">{#N/A,#N/A,FALSE,"Yield Graph";#N/A,#N/A,FALSE,"Rent Roll";#N/A,#N/A,FALSE,"OE Yr1";#N/A,#N/A,FALSE,"Repl.Cst.+Ins."}</definedName>
    <definedName name="wrn.Yuma." localSheetId="12" hidden="1">{#N/A,#N/A,FALSE,"Project Summary";#N/A,#N/A,FALSE,"Detail Estimate";#N/A,#N/A,FALSE,"Cashflow Schedule";#N/A,#N/A,FALSE,"Pro Forma"}</definedName>
    <definedName name="wrn.Yuma." localSheetId="11" hidden="1">{#N/A,#N/A,FALSE,"Project Summary";#N/A,#N/A,FALSE,"Detail Estimate";#N/A,#N/A,FALSE,"Cashflow Schedule";#N/A,#N/A,FALSE,"Pro Forma"}</definedName>
    <definedName name="wrn.Yuma." localSheetId="2" hidden="1">{#N/A,#N/A,FALSE,"Project Summary";#N/A,#N/A,FALSE,"Detail Estimate";#N/A,#N/A,FALSE,"Cashflow Schedule";#N/A,#N/A,FALSE,"Pro Forma"}</definedName>
    <definedName name="wrn.Yuma." localSheetId="10" hidden="1">{#N/A,#N/A,FALSE,"Project Summary";#N/A,#N/A,FALSE,"Detail Estimate";#N/A,#N/A,FALSE,"Cashflow Schedule";#N/A,#N/A,FALSE,"Pro Forma"}</definedName>
    <definedName name="wrn.Yuma." localSheetId="4" hidden="1">{#N/A,#N/A,FALSE,"Project Summary";#N/A,#N/A,FALSE,"Detail Estimate";#N/A,#N/A,FALSE,"Cashflow Schedule";#N/A,#N/A,FALSE,"Pro Forma"}</definedName>
    <definedName name="wrn.Yuma." localSheetId="6" hidden="1">{#N/A,#N/A,FALSE,"Project Summary";#N/A,#N/A,FALSE,"Detail Estimate";#N/A,#N/A,FALSE,"Cashflow Schedule";#N/A,#N/A,FALSE,"Pro Forma"}</definedName>
    <definedName name="wrn.Yuma." localSheetId="0" hidden="1">{#N/A,#N/A,FALSE,"Project Summary";#N/A,#N/A,FALSE,"Detail Estimate";#N/A,#N/A,FALSE,"Cashflow Schedule";#N/A,#N/A,FALSE,"Pro Forma"}</definedName>
    <definedName name="wrn.Yuma." hidden="1">{#N/A,#N/A,FALSE,"Project Summary";#N/A,#N/A,FALSE,"Detail Estimate";#N/A,#N/A,FALSE,"Cashflow Schedule";#N/A,#N/A,FALSE,"Pro Forma"}</definedName>
    <definedName name="wrn.Yuma._1" localSheetId="12" hidden="1">{#N/A,#N/A,FALSE,"Project Summary";#N/A,#N/A,FALSE,"Detail Estimate";#N/A,#N/A,FALSE,"Cashflow Schedule";#N/A,#N/A,FALSE,"Pro Forma"}</definedName>
    <definedName name="wrn.Yuma._1" localSheetId="11" hidden="1">{#N/A,#N/A,FALSE,"Project Summary";#N/A,#N/A,FALSE,"Detail Estimate";#N/A,#N/A,FALSE,"Cashflow Schedule";#N/A,#N/A,FALSE,"Pro Forma"}</definedName>
    <definedName name="wrn.Yuma._1" localSheetId="2" hidden="1">{#N/A,#N/A,FALSE,"Project Summary";#N/A,#N/A,FALSE,"Detail Estimate";#N/A,#N/A,FALSE,"Cashflow Schedule";#N/A,#N/A,FALSE,"Pro Forma"}</definedName>
    <definedName name="wrn.Yuma._1" localSheetId="10" hidden="1">{#N/A,#N/A,FALSE,"Project Summary";#N/A,#N/A,FALSE,"Detail Estimate";#N/A,#N/A,FALSE,"Cashflow Schedule";#N/A,#N/A,FALSE,"Pro Forma"}</definedName>
    <definedName name="wrn.Yuma._1" localSheetId="4" hidden="1">{#N/A,#N/A,FALSE,"Project Summary";#N/A,#N/A,FALSE,"Detail Estimate";#N/A,#N/A,FALSE,"Cashflow Schedule";#N/A,#N/A,FALSE,"Pro Forma"}</definedName>
    <definedName name="wrn.Yuma._1" localSheetId="6" hidden="1">{#N/A,#N/A,FALSE,"Project Summary";#N/A,#N/A,FALSE,"Detail Estimate";#N/A,#N/A,FALSE,"Cashflow Schedule";#N/A,#N/A,FALSE,"Pro Forma"}</definedName>
    <definedName name="wrn.Yuma._1" localSheetId="0" hidden="1">{#N/A,#N/A,FALSE,"Project Summary";#N/A,#N/A,FALSE,"Detail Estimate";#N/A,#N/A,FALSE,"Cashflow Schedule";#N/A,#N/A,FALSE,"Pro Forma"}</definedName>
    <definedName name="wrn.Yuma._1" hidden="1">{#N/A,#N/A,FALSE,"Project Summary";#N/A,#N/A,FALSE,"Detail Estimate";#N/A,#N/A,FALSE,"Cashflow Schedule";#N/A,#N/A,FALSE,"Pro Forma"}</definedName>
    <definedName name="wrn.Yuma._1_1" localSheetId="12" hidden="1">{#N/A,#N/A,FALSE,"Project Summary";#N/A,#N/A,FALSE,"Detail Estimate";#N/A,#N/A,FALSE,"Cashflow Schedule";#N/A,#N/A,FALSE,"Pro Forma"}</definedName>
    <definedName name="wrn.Yuma._1_1" localSheetId="11" hidden="1">{#N/A,#N/A,FALSE,"Project Summary";#N/A,#N/A,FALSE,"Detail Estimate";#N/A,#N/A,FALSE,"Cashflow Schedule";#N/A,#N/A,FALSE,"Pro Forma"}</definedName>
    <definedName name="wrn.Yuma._1_1" localSheetId="2" hidden="1">{#N/A,#N/A,FALSE,"Project Summary";#N/A,#N/A,FALSE,"Detail Estimate";#N/A,#N/A,FALSE,"Cashflow Schedule";#N/A,#N/A,FALSE,"Pro Forma"}</definedName>
    <definedName name="wrn.Yuma._1_1" localSheetId="10" hidden="1">{#N/A,#N/A,FALSE,"Project Summary";#N/A,#N/A,FALSE,"Detail Estimate";#N/A,#N/A,FALSE,"Cashflow Schedule";#N/A,#N/A,FALSE,"Pro Forma"}</definedName>
    <definedName name="wrn.Yuma._1_1" localSheetId="4" hidden="1">{#N/A,#N/A,FALSE,"Project Summary";#N/A,#N/A,FALSE,"Detail Estimate";#N/A,#N/A,FALSE,"Cashflow Schedule";#N/A,#N/A,FALSE,"Pro Forma"}</definedName>
    <definedName name="wrn.Yuma._1_1" localSheetId="6" hidden="1">{#N/A,#N/A,FALSE,"Project Summary";#N/A,#N/A,FALSE,"Detail Estimate";#N/A,#N/A,FALSE,"Cashflow Schedule";#N/A,#N/A,FALSE,"Pro Forma"}</definedName>
    <definedName name="wrn.Yuma._1_1" localSheetId="0" hidden="1">{#N/A,#N/A,FALSE,"Project Summary";#N/A,#N/A,FALSE,"Detail Estimate";#N/A,#N/A,FALSE,"Cashflow Schedule";#N/A,#N/A,FALSE,"Pro Forma"}</definedName>
    <definedName name="wrn.Yuma._1_1" hidden="1">{#N/A,#N/A,FALSE,"Project Summary";#N/A,#N/A,FALSE,"Detail Estimate";#N/A,#N/A,FALSE,"Cashflow Schedule";#N/A,#N/A,FALSE,"Pro Forma"}</definedName>
    <definedName name="wrn.Yuma._3" localSheetId="12" hidden="1">{#N/A,#N/A,FALSE,"Project Summary";#N/A,#N/A,FALSE,"Detail Estimate";#N/A,#N/A,FALSE,"Cashflow Schedule";#N/A,#N/A,FALSE,"Pro Forma"}</definedName>
    <definedName name="wrn.Yuma._3" localSheetId="11" hidden="1">{#N/A,#N/A,FALSE,"Project Summary";#N/A,#N/A,FALSE,"Detail Estimate";#N/A,#N/A,FALSE,"Cashflow Schedule";#N/A,#N/A,FALSE,"Pro Forma"}</definedName>
    <definedName name="wrn.Yuma._3" localSheetId="2" hidden="1">{#N/A,#N/A,FALSE,"Project Summary";#N/A,#N/A,FALSE,"Detail Estimate";#N/A,#N/A,FALSE,"Cashflow Schedule";#N/A,#N/A,FALSE,"Pro Forma"}</definedName>
    <definedName name="wrn.Yuma._3" localSheetId="10" hidden="1">{#N/A,#N/A,FALSE,"Project Summary";#N/A,#N/A,FALSE,"Detail Estimate";#N/A,#N/A,FALSE,"Cashflow Schedule";#N/A,#N/A,FALSE,"Pro Forma"}</definedName>
    <definedName name="wrn.Yuma._3" localSheetId="4" hidden="1">{#N/A,#N/A,FALSE,"Project Summary";#N/A,#N/A,FALSE,"Detail Estimate";#N/A,#N/A,FALSE,"Cashflow Schedule";#N/A,#N/A,FALSE,"Pro Forma"}</definedName>
    <definedName name="wrn.Yuma._3" localSheetId="6" hidden="1">{#N/A,#N/A,FALSE,"Project Summary";#N/A,#N/A,FALSE,"Detail Estimate";#N/A,#N/A,FALSE,"Cashflow Schedule";#N/A,#N/A,FALSE,"Pro Forma"}</definedName>
    <definedName name="wrn.Yuma._3" localSheetId="0" hidden="1">{#N/A,#N/A,FALSE,"Project Summary";#N/A,#N/A,FALSE,"Detail Estimate";#N/A,#N/A,FALSE,"Cashflow Schedule";#N/A,#N/A,FALSE,"Pro Forma"}</definedName>
    <definedName name="wrn.Yuma._3" hidden="1">{#N/A,#N/A,FALSE,"Project Summary";#N/A,#N/A,FALSE,"Detail Estimate";#N/A,#N/A,FALSE,"Cashflow Schedule";#N/A,#N/A,FALSE,"Pro Forma"}</definedName>
    <definedName name="wrng" localSheetId="12" hidden="1">{"Output-BaseYear",#N/A,FALSE,"Output"}</definedName>
    <definedName name="wrng" localSheetId="11" hidden="1">{"Output-BaseYear",#N/A,FALSE,"Output"}</definedName>
    <definedName name="wrng" localSheetId="2" hidden="1">{"Output-BaseYear",#N/A,FALSE,"Output"}</definedName>
    <definedName name="wrng" localSheetId="10" hidden="1">{"Output-BaseYear",#N/A,FALSE,"Output"}</definedName>
    <definedName name="wrng" localSheetId="4" hidden="1">{"Output-BaseYear",#N/A,FALSE,"Output"}</definedName>
    <definedName name="wrng" localSheetId="6" hidden="1">{"Output-BaseYear",#N/A,FALSE,"Output"}</definedName>
    <definedName name="wrng" localSheetId="0" hidden="1">{"Output-BaseYear",#N/A,FALSE,"Output"}</definedName>
    <definedName name="wrng" hidden="1">{"Output-BaseYear",#N/A,FALSE,"Output"}</definedName>
    <definedName name="wrnh" localSheetId="12" hidden="1">{"Output-All",#N/A,FALSE,"Output"}</definedName>
    <definedName name="wrnh" localSheetId="11" hidden="1">{"Output-All",#N/A,FALSE,"Output"}</definedName>
    <definedName name="wrnh" localSheetId="2" hidden="1">{"Output-All",#N/A,FALSE,"Output"}</definedName>
    <definedName name="wrnh" localSheetId="10" hidden="1">{"Output-All",#N/A,FALSE,"Output"}</definedName>
    <definedName name="wrnh" localSheetId="4" hidden="1">{"Output-All",#N/A,FALSE,"Output"}</definedName>
    <definedName name="wrnh" localSheetId="6" hidden="1">{"Output-All",#N/A,FALSE,"Output"}</definedName>
    <definedName name="wrnh" localSheetId="0" hidden="1">{"Output-All",#N/A,FALSE,"Output"}</definedName>
    <definedName name="wrnh" hidden="1">{"Output-All",#N/A,FALSE,"Output"}</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6"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6"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12" hidden="1">{#N/A,#N/A,FALSE,"Garage Assumpt 1";#N/A,#N/A,FALSE,"Garage Op Proj";#N/A,#N/A,FALSE,"Hist I&amp;E";#N/A,#N/A,FALSE,"Garage Lease"}</definedName>
    <definedName name="ww" localSheetId="11" hidden="1">{#N/A,#N/A,FALSE,"Garage Assumpt 1";#N/A,#N/A,FALSE,"Garage Op Proj";#N/A,#N/A,FALSE,"Hist I&amp;E";#N/A,#N/A,FALSE,"Garage Lease"}</definedName>
    <definedName name="ww" localSheetId="2" hidden="1">{#N/A,#N/A,FALSE,"Garage Assumpt 1";#N/A,#N/A,FALSE,"Garage Op Proj";#N/A,#N/A,FALSE,"Hist I&amp;E";#N/A,#N/A,FALSE,"Garage Lease"}</definedName>
    <definedName name="ww" localSheetId="10" hidden="1">{#N/A,#N/A,FALSE,"Garage Assumpt 1";#N/A,#N/A,FALSE,"Garage Op Proj";#N/A,#N/A,FALSE,"Hist I&amp;E";#N/A,#N/A,FALSE,"Garage Lease"}</definedName>
    <definedName name="ww" localSheetId="4" hidden="1">{#N/A,#N/A,FALSE,"Garage Assumpt 1";#N/A,#N/A,FALSE,"Garage Op Proj";#N/A,#N/A,FALSE,"Hist I&amp;E";#N/A,#N/A,FALSE,"Garage Lease"}</definedName>
    <definedName name="ww" localSheetId="6" hidden="1">{#N/A,#N/A,FALSE,"Garage Assumpt 1";#N/A,#N/A,FALSE,"Garage Op Proj";#N/A,#N/A,FALSE,"Hist I&amp;E";#N/A,#N/A,FALSE,"Garage Lease"}</definedName>
    <definedName name="ww" localSheetId="0" hidden="1">{#N/A,#N/A,FALSE,"Garage Assumpt 1";#N/A,#N/A,FALSE,"Garage Op Proj";#N/A,#N/A,FALSE,"Hist I&amp;E";#N/A,#N/A,FALSE,"Garage Lease"}</definedName>
    <definedName name="ww" hidden="1">{#N/A,#N/A,FALSE,"Garage Assumpt 1";#N/A,#N/A,FALSE,"Garage Op Proj";#N/A,#N/A,FALSE,"Hist I&amp;E";#N/A,#N/A,FALSE,"Garage Lease"}</definedName>
    <definedName name="x" localSheetId="12" hidden="1">{"% burden",#N/A,FALSE,"Summaries";"res value",#N/A,FALSE,"Summaries";"use factors",#N/A,FALSE,"Cost_Alloc";"cost alloc",#N/A,FALSE,"Cost_Alloc"}</definedName>
    <definedName name="x" localSheetId="11" hidden="1">{"% burden",#N/A,FALSE,"Summaries";"res value",#N/A,FALSE,"Summaries";"use factors",#N/A,FALSE,"Cost_Alloc";"cost alloc",#N/A,FALSE,"Cost_Alloc"}</definedName>
    <definedName name="x" localSheetId="2" hidden="1">{"% burden",#N/A,FALSE,"Summaries";"res value",#N/A,FALSE,"Summaries";"use factors",#N/A,FALSE,"Cost_Alloc";"cost alloc",#N/A,FALSE,"Cost_Alloc"}</definedName>
    <definedName name="x" localSheetId="10" hidden="1">{"% burden",#N/A,FALSE,"Summaries";"res value",#N/A,FALSE,"Summaries";"use factors",#N/A,FALSE,"Cost_Alloc";"cost alloc",#N/A,FALSE,"Cost_Alloc"}</definedName>
    <definedName name="x" localSheetId="4" hidden="1">{"% burden",#N/A,FALSE,"Summaries";"res value",#N/A,FALSE,"Summaries";"use factors",#N/A,FALSE,"Cost_Alloc";"cost alloc",#N/A,FALSE,"Cost_Alloc"}</definedName>
    <definedName name="x" localSheetId="6" hidden="1">{"% burden",#N/A,FALSE,"Summaries";"res value",#N/A,FALSE,"Summaries";"use factors",#N/A,FALSE,"Cost_Alloc";"cost alloc",#N/A,FALSE,"Cost_Alloc"}</definedName>
    <definedName name="x" localSheetId="0" hidden="1">{"% burden",#N/A,FALSE,"Summaries";"res value",#N/A,FALSE,"Summaries";"use factors",#N/A,FALSE,"Cost_Alloc";"cost alloc",#N/A,FALSE,"Cost_Alloc"}</definedName>
    <definedName name="x" hidden="1">{"% burden",#N/A,FALSE,"Summaries";"res value",#N/A,FALSE,"Summaries";"use factors",#N/A,FALSE,"Cost_Alloc";"cost alloc",#N/A,FALSE,"Cost_Alloc"}</definedName>
    <definedName name="x_1" localSheetId="12" hidden="1">{"% burden",#N/A,FALSE,"Summaries";"res value",#N/A,FALSE,"Summaries";"use factors",#N/A,FALSE,"Cost_Alloc";"cost alloc",#N/A,FALSE,"Cost_Alloc"}</definedName>
    <definedName name="x_1" localSheetId="11" hidden="1">{"% burden",#N/A,FALSE,"Summaries";"res value",#N/A,FALSE,"Summaries";"use factors",#N/A,FALSE,"Cost_Alloc";"cost alloc",#N/A,FALSE,"Cost_Alloc"}</definedName>
    <definedName name="x_1" localSheetId="2" hidden="1">{"% burden",#N/A,FALSE,"Summaries";"res value",#N/A,FALSE,"Summaries";"use factors",#N/A,FALSE,"Cost_Alloc";"cost alloc",#N/A,FALSE,"Cost_Alloc"}</definedName>
    <definedName name="x_1" localSheetId="10" hidden="1">{"% burden",#N/A,FALSE,"Summaries";"res value",#N/A,FALSE,"Summaries";"use factors",#N/A,FALSE,"Cost_Alloc";"cost alloc",#N/A,FALSE,"Cost_Alloc"}</definedName>
    <definedName name="x_1" localSheetId="4" hidden="1">{"% burden",#N/A,FALSE,"Summaries";"res value",#N/A,FALSE,"Summaries";"use factors",#N/A,FALSE,"Cost_Alloc";"cost alloc",#N/A,FALSE,"Cost_Alloc"}</definedName>
    <definedName name="x_1" localSheetId="6" hidden="1">{"% burden",#N/A,FALSE,"Summaries";"res value",#N/A,FALSE,"Summaries";"use factors",#N/A,FALSE,"Cost_Alloc";"cost alloc",#N/A,FALSE,"Cost_Alloc"}</definedName>
    <definedName name="x_1" localSheetId="0" hidden="1">{"% burden",#N/A,FALSE,"Summaries";"res value",#N/A,FALSE,"Summaries";"use factors",#N/A,FALSE,"Cost_Alloc";"cost alloc",#N/A,FALSE,"Cost_Alloc"}</definedName>
    <definedName name="x_1" hidden="1">{"% burden",#N/A,FALSE,"Summaries";"res value",#N/A,FALSE,"Summaries";"use factors",#N/A,FALSE,"Cost_Alloc";"cost alloc",#N/A,FALSE,"Cost_Alloc"}</definedName>
    <definedName name="x_1_1" localSheetId="12" hidden="1">{"% burden",#N/A,FALSE,"Summaries";"res value",#N/A,FALSE,"Summaries";"use factors",#N/A,FALSE,"Cost_Alloc";"cost alloc",#N/A,FALSE,"Cost_Alloc"}</definedName>
    <definedName name="x_1_1" localSheetId="11" hidden="1">{"% burden",#N/A,FALSE,"Summaries";"res value",#N/A,FALSE,"Summaries";"use factors",#N/A,FALSE,"Cost_Alloc";"cost alloc",#N/A,FALSE,"Cost_Alloc"}</definedName>
    <definedName name="x_1_1" localSheetId="2" hidden="1">{"% burden",#N/A,FALSE,"Summaries";"res value",#N/A,FALSE,"Summaries";"use factors",#N/A,FALSE,"Cost_Alloc";"cost alloc",#N/A,FALSE,"Cost_Alloc"}</definedName>
    <definedName name="x_1_1" localSheetId="10" hidden="1">{"% burden",#N/A,FALSE,"Summaries";"res value",#N/A,FALSE,"Summaries";"use factors",#N/A,FALSE,"Cost_Alloc";"cost alloc",#N/A,FALSE,"Cost_Alloc"}</definedName>
    <definedName name="x_1_1" localSheetId="4" hidden="1">{"% burden",#N/A,FALSE,"Summaries";"res value",#N/A,FALSE,"Summaries";"use factors",#N/A,FALSE,"Cost_Alloc";"cost alloc",#N/A,FALSE,"Cost_Alloc"}</definedName>
    <definedName name="x_1_1" localSheetId="6" hidden="1">{"% burden",#N/A,FALSE,"Summaries";"res value",#N/A,FALSE,"Summaries";"use factors",#N/A,FALSE,"Cost_Alloc";"cost alloc",#N/A,FALSE,"Cost_Alloc"}</definedName>
    <definedName name="x_1_1" localSheetId="0" hidden="1">{"% burden",#N/A,FALSE,"Summaries";"res value",#N/A,FALSE,"Summaries";"use factors",#N/A,FALSE,"Cost_Alloc";"cost alloc",#N/A,FALSE,"Cost_Alloc"}</definedName>
    <definedName name="x_1_1" hidden="1">{"% burden",#N/A,FALSE,"Summaries";"res value",#N/A,FALSE,"Summaries";"use factors",#N/A,FALSE,"Cost_Alloc";"cost alloc",#N/A,FALSE,"Cost_Alloc"}</definedName>
    <definedName name="x_3" localSheetId="12" hidden="1">{"% burden",#N/A,FALSE,"Summaries";"res value",#N/A,FALSE,"Summaries";"use factors",#N/A,FALSE,"Cost_Alloc";"cost alloc",#N/A,FALSE,"Cost_Alloc"}</definedName>
    <definedName name="x_3" localSheetId="11" hidden="1">{"% burden",#N/A,FALSE,"Summaries";"res value",#N/A,FALSE,"Summaries";"use factors",#N/A,FALSE,"Cost_Alloc";"cost alloc",#N/A,FALSE,"Cost_Alloc"}</definedName>
    <definedName name="x_3" localSheetId="2" hidden="1">{"% burden",#N/A,FALSE,"Summaries";"res value",#N/A,FALSE,"Summaries";"use factors",#N/A,FALSE,"Cost_Alloc";"cost alloc",#N/A,FALSE,"Cost_Alloc"}</definedName>
    <definedName name="x_3" localSheetId="10" hidden="1">{"% burden",#N/A,FALSE,"Summaries";"res value",#N/A,FALSE,"Summaries";"use factors",#N/A,FALSE,"Cost_Alloc";"cost alloc",#N/A,FALSE,"Cost_Alloc"}</definedName>
    <definedName name="x_3" localSheetId="4" hidden="1">{"% burden",#N/A,FALSE,"Summaries";"res value",#N/A,FALSE,"Summaries";"use factors",#N/A,FALSE,"Cost_Alloc";"cost alloc",#N/A,FALSE,"Cost_Alloc"}</definedName>
    <definedName name="x_3" localSheetId="6" hidden="1">{"% burden",#N/A,FALSE,"Summaries";"res value",#N/A,FALSE,"Summaries";"use factors",#N/A,FALSE,"Cost_Alloc";"cost alloc",#N/A,FALSE,"Cost_Alloc"}</definedName>
    <definedName name="x_3" localSheetId="0" hidden="1">{"% burden",#N/A,FALSE,"Summaries";"res value",#N/A,FALSE,"Summaries";"use factors",#N/A,FALSE,"Cost_Alloc";"cost alloc",#N/A,FALSE,"Cost_Alloc"}</definedName>
    <definedName name="x_3" hidden="1">{"% burden",#N/A,FALSE,"Summaries";"res value",#N/A,FALSE,"Summaries";"use factors",#N/A,FALSE,"Cost_Alloc";"cost alloc",#N/A,FALSE,"Cost_Alloc"}</definedName>
    <definedName name="X2_">#N/A</definedName>
    <definedName name="xx" localSheetId="12" hidden="1">{#N/A,#N/A,FALSE,"Proforma Five Yr";#N/A,#N/A,FALSE,"Capital Input";#N/A,#N/A,FALSE,"Calculations";#N/A,#N/A,FALSE,"Transaction Summary-DTW"}</definedName>
    <definedName name="xx" localSheetId="11" hidden="1">{#N/A,#N/A,FALSE,"Proforma Five Yr";#N/A,#N/A,FALSE,"Capital Input";#N/A,#N/A,FALSE,"Calculations";#N/A,#N/A,FALSE,"Transaction Summary-DTW"}</definedName>
    <definedName name="xx" localSheetId="2" hidden="1">{#N/A,#N/A,FALSE,"Proforma Five Yr";#N/A,#N/A,FALSE,"Capital Input";#N/A,#N/A,FALSE,"Calculations";#N/A,#N/A,FALSE,"Transaction Summary-DTW"}</definedName>
    <definedName name="xx" localSheetId="10" hidden="1">{#N/A,#N/A,FALSE,"Proforma Five Yr";#N/A,#N/A,FALSE,"Capital Input";#N/A,#N/A,FALSE,"Calculations";#N/A,#N/A,FALSE,"Transaction Summary-DTW"}</definedName>
    <definedName name="xx" localSheetId="4" hidden="1">{#N/A,#N/A,FALSE,"Proforma Five Yr";#N/A,#N/A,FALSE,"Capital Input";#N/A,#N/A,FALSE,"Calculations";#N/A,#N/A,FALSE,"Transaction Summary-DTW"}</definedName>
    <definedName name="xx" localSheetId="6" hidden="1">{#N/A,#N/A,FALSE,"Proforma Five Yr";#N/A,#N/A,FALSE,"Capital Input";#N/A,#N/A,FALSE,"Calculations";#N/A,#N/A,FALSE,"Transaction Summary-DTW"}</definedName>
    <definedName name="xx" localSheetId="0" hidden="1">{#N/A,#N/A,FALSE,"Proforma Five Yr";#N/A,#N/A,FALSE,"Capital Input";#N/A,#N/A,FALSE,"Calculations";#N/A,#N/A,FALSE,"Transaction Summary-DTW"}</definedName>
    <definedName name="xx" hidden="1">{#N/A,#N/A,FALSE,"Proforma Five Yr";#N/A,#N/A,FALSE,"Capital Input";#N/A,#N/A,FALSE,"Calculations";#N/A,#N/A,FALSE,"Transaction Summary-DTW"}</definedName>
    <definedName name="xzf" localSheetId="12" hidden="1">{"incomemth",#N/A,TRUE,"forecast01";"incpercentmth",#N/A,TRUE,"forecast01";"balancemth",#N/A,TRUE,"forecast01";"cashmth",#N/A,TRUE,"forecast01";"cov2mth",#N/A,TRUE,"forecast01";"prbexp",#N/A,TRUE,"forecast01";"prbcap",#N/A,TRUE,"forecast01";"coalconsultants",#N/A,TRUE,"forecast01";"prbsum",#N/A,TRUE,"forecast01"}</definedName>
    <definedName name="xzf" localSheetId="11" hidden="1">{"incomemth",#N/A,TRUE,"forecast01";"incpercentmth",#N/A,TRUE,"forecast01";"balancemth",#N/A,TRUE,"forecast01";"cashmth",#N/A,TRUE,"forecast01";"cov2mth",#N/A,TRUE,"forecast01";"prbexp",#N/A,TRUE,"forecast01";"prbcap",#N/A,TRUE,"forecast01";"coalconsultants",#N/A,TRUE,"forecast01";"prbsum",#N/A,TRUE,"forecast01"}</definedName>
    <definedName name="xzf" localSheetId="2" hidden="1">{"incomemth",#N/A,TRUE,"forecast01";"incpercentmth",#N/A,TRUE,"forecast01";"balancemth",#N/A,TRUE,"forecast01";"cashmth",#N/A,TRUE,"forecast01";"cov2mth",#N/A,TRUE,"forecast01";"prbexp",#N/A,TRUE,"forecast01";"prbcap",#N/A,TRUE,"forecast01";"coalconsultants",#N/A,TRUE,"forecast01";"prbsum",#N/A,TRUE,"forecast01"}</definedName>
    <definedName name="xzf" localSheetId="10" hidden="1">{"incomemth",#N/A,TRUE,"forecast01";"incpercentmth",#N/A,TRUE,"forecast01";"balancemth",#N/A,TRUE,"forecast01";"cashmth",#N/A,TRUE,"forecast01";"cov2mth",#N/A,TRUE,"forecast01";"prbexp",#N/A,TRUE,"forecast01";"prbcap",#N/A,TRUE,"forecast01";"coalconsultants",#N/A,TRUE,"forecast01";"prbsum",#N/A,TRUE,"forecast01"}</definedName>
    <definedName name="xzf" localSheetId="4" hidden="1">{"incomemth",#N/A,TRUE,"forecast01";"incpercentmth",#N/A,TRUE,"forecast01";"balancemth",#N/A,TRUE,"forecast01";"cashmth",#N/A,TRUE,"forecast01";"cov2mth",#N/A,TRUE,"forecast01";"prbexp",#N/A,TRUE,"forecast01";"prbcap",#N/A,TRUE,"forecast01";"coalconsultants",#N/A,TRUE,"forecast01";"prbsum",#N/A,TRUE,"forecast01"}</definedName>
    <definedName name="xzf" localSheetId="6" hidden="1">{"incomemth",#N/A,TRUE,"forecast01";"incpercentmth",#N/A,TRUE,"forecast01";"balancemth",#N/A,TRUE,"forecast01";"cashmth",#N/A,TRUE,"forecast01";"cov2mth",#N/A,TRUE,"forecast01";"prbexp",#N/A,TRUE,"forecast01";"prbcap",#N/A,TRUE,"forecast01";"coalconsultants",#N/A,TRUE,"forecast01";"prbsum",#N/A,TRUE,"forecast01"}</definedName>
    <definedName name="xzf" localSheetId="0" hidden="1">{"incomemth",#N/A,TRUE,"forecast01";"incpercentmth",#N/A,TRUE,"forecast01";"balancemth",#N/A,TRUE,"forecast01";"cashmth",#N/A,TRUE,"forecast01";"cov2mth",#N/A,TRUE,"forecast01";"prbexp",#N/A,TRUE,"forecast01";"prbcap",#N/A,TRUE,"forecast01";"coalconsultants",#N/A,TRUE,"forecast01";"prbsum",#N/A,TRUE,"forecast01"}</definedName>
    <definedName name="xzf" hidden="1">{"incomemth",#N/A,TRUE,"forecast01";"incpercentmth",#N/A,TRUE,"forecast01";"balancemth",#N/A,TRUE,"forecast01";"cashmth",#N/A,TRUE,"forecast01";"cov2mth",#N/A,TRUE,"forecast01";"prbexp",#N/A,TRUE,"forecast01";"prbcap",#N/A,TRUE,"forecast01";"coalconsultants",#N/A,TRUE,"forecast01";"prbsum",#N/A,TRUE,"forecast01"}</definedName>
    <definedName name="Y1RentInc">#REF!</definedName>
    <definedName name="YE_Amort">#N/A</definedName>
    <definedName name="YE_CapImp">#N/A</definedName>
    <definedName name="YE_EBITDA">#N/A</definedName>
    <definedName name="YEAR">#REF!</definedName>
    <definedName name="Year_Built">#REF!</definedName>
    <definedName name="Year_End" localSheetId="12">DATEVALUE("12/31/"&amp;TEXT(#REF!,"0000"))</definedName>
    <definedName name="Year_End" localSheetId="11">DATEVALUE("12/31/"&amp;TEXT(#REF!,"0000"))</definedName>
    <definedName name="Year_End" localSheetId="2">DATEVALUE("12/31/"&amp;TEXT(#REF!,"0000"))</definedName>
    <definedName name="Year_End" localSheetId="10">DATEVALUE("12/31/"&amp;TEXT(#REF!,"0000"))</definedName>
    <definedName name="Year_End" localSheetId="4">DATEVALUE("12/31/"&amp;TEXT(#REF!,"0000"))</definedName>
    <definedName name="Year_End" localSheetId="6">DATEVALUE("12/31/"&amp;TEXT(#REF!,"0000"))</definedName>
    <definedName name="Year_End">DATEVALUE("12/31/"&amp;TEXT(#REF!,"0000"))</definedName>
    <definedName name="YEAR_TO_YEAR_COMPARISON">#REF!</definedName>
    <definedName name="Year1NOI">#REF!</definedName>
    <definedName name="YOC">#REF!</definedName>
    <definedName name="YR_1_11_PROFORMA">#REF!</definedName>
    <definedName name="YR_1_PROFORMA">#REF!</definedName>
    <definedName name="YR1_RNT_GWTH">#REF!</definedName>
    <definedName name="YTD">#N/A</definedName>
    <definedName name="z" localSheetId="2" hidden="1">#REF!</definedName>
    <definedName name="z" localSheetId="10" hidden="1">#REF!</definedName>
    <definedName name="z" localSheetId="4" hidden="1">#REF!</definedName>
    <definedName name="z" hidden="1">#REF!</definedName>
    <definedName name="Zoning">#REF!</definedName>
    <definedName name="ZZ">#N/A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6" i="34" l="1"/>
  <c r="D7" i="8"/>
  <c r="H12" i="32"/>
  <c r="I41" i="30"/>
  <c r="D234" i="8"/>
  <c r="D175" i="8"/>
  <c r="D174" i="8"/>
  <c r="N167" i="8"/>
  <c r="K36" i="26"/>
  <c r="K237" i="8"/>
  <c r="N177" i="8"/>
  <c r="I12" i="9"/>
  <c r="H12" i="9"/>
  <c r="G12" i="9"/>
  <c r="D6" i="8"/>
  <c r="E46" i="15"/>
  <c r="I53" i="34"/>
  <c r="Q30" i="34"/>
  <c r="Q42" i="34"/>
  <c r="Q43" i="34"/>
  <c r="S32" i="34"/>
  <c r="S54" i="34"/>
  <c r="G8" i="9"/>
  <c r="K189" i="8" l="1"/>
  <c r="M189" i="8"/>
  <c r="M174" i="8"/>
  <c r="N174" i="8" s="1"/>
  <c r="S43" i="34"/>
  <c r="S38" i="34"/>
  <c r="F219" i="8"/>
  <c r="H219" i="8" s="1"/>
  <c r="I35" i="32"/>
  <c r="I34" i="32"/>
  <c r="J36" i="9"/>
  <c r="L17" i="9"/>
  <c r="L18" i="9"/>
  <c r="L19" i="9"/>
  <c r="L20" i="9"/>
  <c r="N20" i="9" s="1"/>
  <c r="L21" i="9"/>
  <c r="N21" i="9" s="1"/>
  <c r="L22" i="9"/>
  <c r="N22" i="9" s="1"/>
  <c r="L23" i="9"/>
  <c r="N23" i="9" s="1"/>
  <c r="L24" i="9"/>
  <c r="N24" i="9" s="1"/>
  <c r="L25" i="9"/>
  <c r="N25" i="9" s="1"/>
  <c r="L26" i="9"/>
  <c r="N26" i="9" s="1"/>
  <c r="L27" i="9"/>
  <c r="L28" i="9"/>
  <c r="N28" i="9" s="1"/>
  <c r="L29" i="9"/>
  <c r="N29" i="9" s="1"/>
  <c r="L30" i="9"/>
  <c r="N30" i="9" s="1"/>
  <c r="L31" i="9"/>
  <c r="N31" i="9" s="1"/>
  <c r="L32" i="9"/>
  <c r="N32" i="9" s="1"/>
  <c r="L33" i="9"/>
  <c r="L16" i="9"/>
  <c r="J35" i="9"/>
  <c r="I35" i="9"/>
  <c r="I34" i="9"/>
  <c r="J34" i="9"/>
  <c r="N17" i="9"/>
  <c r="N18" i="9"/>
  <c r="N19" i="9"/>
  <c r="N27" i="9"/>
  <c r="N33" i="9"/>
  <c r="U34" i="35"/>
  <c r="V34" i="35"/>
  <c r="V31" i="35"/>
  <c r="V32" i="35"/>
  <c r="V33" i="35"/>
  <c r="V30" i="35"/>
  <c r="D37" i="15"/>
  <c r="D43" i="8"/>
  <c r="K225" i="8"/>
  <c r="D116" i="8"/>
  <c r="D35" i="8"/>
  <c r="G59" i="30"/>
  <c r="E59" i="30"/>
  <c r="M230" i="8"/>
  <c r="L230" i="8"/>
  <c r="K230" i="8"/>
  <c r="D41" i="26"/>
  <c r="S41" i="34"/>
  <c r="D42" i="8"/>
  <c r="S44" i="34"/>
  <c r="H251" i="8"/>
  <c r="H180" i="8"/>
  <c r="F38" i="8"/>
  <c r="H38" i="8" s="1"/>
  <c r="S28" i="34"/>
  <c r="S63" i="34"/>
  <c r="S15" i="34"/>
  <c r="E210" i="8"/>
  <c r="H210" i="8" s="1"/>
  <c r="G174" i="8"/>
  <c r="I17" i="30"/>
  <c r="K41" i="32"/>
  <c r="J41" i="32"/>
  <c r="I41" i="32"/>
  <c r="H41" i="32"/>
  <c r="G41" i="32"/>
  <c r="N40" i="32"/>
  <c r="O40" i="32" s="1"/>
  <c r="N39" i="32"/>
  <c r="V37" i="32"/>
  <c r="X37" i="32" s="1"/>
  <c r="Y37" i="32" s="1"/>
  <c r="U37" i="32"/>
  <c r="W37" i="32" s="1"/>
  <c r="W36" i="32"/>
  <c r="Y36" i="32" s="1"/>
  <c r="V36" i="32"/>
  <c r="X36" i="32" s="1"/>
  <c r="U36" i="32"/>
  <c r="V35" i="32"/>
  <c r="X35" i="32" s="1"/>
  <c r="U35" i="32"/>
  <c r="W35" i="32" s="1"/>
  <c r="G35" i="32"/>
  <c r="X34" i="32"/>
  <c r="V34" i="32"/>
  <c r="U34" i="32"/>
  <c r="W34" i="32" s="1"/>
  <c r="Y34" i="32" s="1"/>
  <c r="G34" i="32"/>
  <c r="W33" i="32"/>
  <c r="V33" i="32"/>
  <c r="X33" i="32" s="1"/>
  <c r="Y33" i="32" s="1"/>
  <c r="U33" i="32"/>
  <c r="M33" i="32"/>
  <c r="H33" i="32"/>
  <c r="M32" i="32"/>
  <c r="H32" i="32"/>
  <c r="M31" i="32"/>
  <c r="H31" i="32"/>
  <c r="M30" i="32"/>
  <c r="H30" i="32"/>
  <c r="M29" i="32"/>
  <c r="H29" i="32"/>
  <c r="U28" i="32"/>
  <c r="V28" i="32" s="1"/>
  <c r="T28" i="32"/>
  <c r="M28" i="32"/>
  <c r="H28" i="32"/>
  <c r="V27" i="32"/>
  <c r="U27" i="32"/>
  <c r="T27" i="32"/>
  <c r="M27" i="32"/>
  <c r="H27" i="32"/>
  <c r="U26" i="32"/>
  <c r="T26" i="32"/>
  <c r="V26" i="32" s="1"/>
  <c r="M26" i="32"/>
  <c r="H26" i="32"/>
  <c r="V25" i="32"/>
  <c r="U25" i="32"/>
  <c r="T25" i="32"/>
  <c r="M25" i="32"/>
  <c r="H25" i="32"/>
  <c r="V24" i="32"/>
  <c r="U24" i="32"/>
  <c r="T24" i="32"/>
  <c r="M24" i="32"/>
  <c r="H24" i="32"/>
  <c r="M23" i="32"/>
  <c r="H23" i="32"/>
  <c r="M22" i="32"/>
  <c r="H22" i="32"/>
  <c r="S21" i="32"/>
  <c r="M21" i="32"/>
  <c r="H21" i="32"/>
  <c r="S20" i="32"/>
  <c r="M20" i="32"/>
  <c r="H20" i="32"/>
  <c r="S19" i="32"/>
  <c r="M19" i="32"/>
  <c r="H19" i="32"/>
  <c r="S18" i="32"/>
  <c r="M18" i="32"/>
  <c r="H18" i="32"/>
  <c r="S17" i="32"/>
  <c r="M17" i="32"/>
  <c r="H17" i="32"/>
  <c r="M16" i="32"/>
  <c r="M34" i="32" s="1"/>
  <c r="H16" i="32"/>
  <c r="H35" i="32" s="1"/>
  <c r="I12" i="32"/>
  <c r="H46" i="30"/>
  <c r="D43" i="30"/>
  <c r="M31" i="30"/>
  <c r="M29" i="30"/>
  <c r="M28" i="30"/>
  <c r="M27" i="30"/>
  <c r="M26" i="30"/>
  <c r="M25" i="30"/>
  <c r="M24" i="30"/>
  <c r="M23" i="30"/>
  <c r="M22" i="30"/>
  <c r="M21" i="30"/>
  <c r="D16" i="30"/>
  <c r="F12" i="30"/>
  <c r="E12" i="30"/>
  <c r="F11" i="30"/>
  <c r="E11" i="30"/>
  <c r="M11" i="28"/>
  <c r="I8" i="15"/>
  <c r="K43" i="15"/>
  <c r="D44" i="15"/>
  <c r="E13" i="15"/>
  <c r="E12" i="15"/>
  <c r="F13" i="15"/>
  <c r="F12" i="15"/>
  <c r="B103" i="20"/>
  <c r="B104" i="23" s="1"/>
  <c r="R105" i="23"/>
  <c r="C122" i="23"/>
  <c r="N41" i="32" l="1"/>
  <c r="H8" i="32" s="1"/>
  <c r="H34" i="32"/>
  <c r="M35" i="32"/>
  <c r="O39" i="32"/>
  <c r="O41" i="32" s="1"/>
  <c r="I14" i="30" s="1"/>
  <c r="C110" i="20"/>
  <c r="R92" i="23" s="1"/>
  <c r="C111" i="23" s="1"/>
  <c r="C117" i="23"/>
  <c r="D11" i="5"/>
  <c r="E80" i="20"/>
  <c r="C137" i="20"/>
  <c r="D86" i="23"/>
  <c r="C127" i="23" s="1"/>
  <c r="R96" i="23"/>
  <c r="C120" i="20"/>
  <c r="C115" i="20"/>
  <c r="D115" i="20" s="1"/>
  <c r="N11" i="28"/>
  <c r="L11" i="28"/>
  <c r="K11" i="28"/>
  <c r="J11" i="28"/>
  <c r="I11" i="28"/>
  <c r="H11" i="28"/>
  <c r="G11" i="28"/>
  <c r="Q48" i="23"/>
  <c r="R30" i="23"/>
  <c r="H49" i="20"/>
  <c r="B48" i="20"/>
  <c r="B48" i="23" s="1"/>
  <c r="B47" i="20"/>
  <c r="B47" i="23" s="1"/>
  <c r="H35" i="20"/>
  <c r="C24" i="20"/>
  <c r="C22" i="23" s="1"/>
  <c r="C25" i="20"/>
  <c r="C23" i="23" s="1"/>
  <c r="C26" i="20"/>
  <c r="C24" i="23" s="1"/>
  <c r="C27" i="20"/>
  <c r="C25" i="23" s="1"/>
  <c r="C28" i="20"/>
  <c r="C26" i="23" s="1"/>
  <c r="C29" i="20"/>
  <c r="C27" i="23" s="1"/>
  <c r="C30" i="20"/>
  <c r="C28" i="23" s="1"/>
  <c r="C31" i="20"/>
  <c r="C29" i="23" s="1"/>
  <c r="C33" i="20"/>
  <c r="C31" i="23" s="1"/>
  <c r="C23" i="20"/>
  <c r="C21" i="23" s="1"/>
  <c r="H47" i="20"/>
  <c r="H47" i="23" s="1"/>
  <c r="M23" i="15"/>
  <c r="M24" i="15"/>
  <c r="M25" i="15"/>
  <c r="M26" i="15"/>
  <c r="M27" i="15"/>
  <c r="M28" i="15"/>
  <c r="M29" i="15"/>
  <c r="M30" i="15"/>
  <c r="M32" i="15"/>
  <c r="M22" i="15"/>
  <c r="N40" i="9"/>
  <c r="N41" i="9"/>
  <c r="D17" i="15"/>
  <c r="C16" i="23" s="1"/>
  <c r="D16" i="15"/>
  <c r="C17" i="20" s="1"/>
  <c r="C15" i="23" s="1"/>
  <c r="G12" i="30"/>
  <c r="G66" i="20"/>
  <c r="H66" i="20"/>
  <c r="I66" i="20"/>
  <c r="J66" i="20"/>
  <c r="K66" i="20"/>
  <c r="L66" i="20"/>
  <c r="I16" i="30" l="1"/>
  <c r="I34" i="30"/>
  <c r="C38" i="20"/>
  <c r="C39" i="20" s="1"/>
  <c r="C36" i="23"/>
  <c r="C37" i="23" s="1"/>
  <c r="L48" i="20"/>
  <c r="C18" i="20"/>
  <c r="H267" i="8" l="1"/>
  <c r="H206" i="8"/>
  <c r="E35" i="26"/>
  <c r="K37" i="26" l="1"/>
  <c r="K38" i="26" l="1"/>
  <c r="I13" i="15" s="1"/>
  <c r="J13" i="15" s="1"/>
  <c r="H12" i="30"/>
  <c r="N12" i="30" l="1"/>
  <c r="N13" i="30" s="1"/>
  <c r="N14" i="30" s="1"/>
  <c r="K39" i="26"/>
  <c r="I12" i="30"/>
  <c r="J51" i="30" s="1"/>
  <c r="K8" i="15"/>
  <c r="L8" i="15" s="1"/>
  <c r="M8" i="15" s="1"/>
  <c r="N8" i="15" s="1"/>
  <c r="I18" i="15" s="1"/>
  <c r="J12" i="30" l="1"/>
  <c r="K5" i="30"/>
  <c r="L5" i="30" s="1"/>
  <c r="L36" i="30"/>
  <c r="D113" i="8"/>
  <c r="F112" i="8"/>
  <c r="M5" i="30" l="1"/>
  <c r="N5" i="30" s="1"/>
  <c r="L6" i="30"/>
  <c r="L30" i="30"/>
  <c r="J17" i="30" l="1"/>
  <c r="F12" i="19" l="1"/>
  <c r="F25" i="19"/>
  <c r="I25" i="19"/>
  <c r="B18" i="19"/>
  <c r="B19" i="19" s="1"/>
  <c r="B20" i="19" s="1"/>
  <c r="B21" i="19" s="1"/>
  <c r="B22" i="19" s="1"/>
  <c r="B23" i="19" s="1"/>
  <c r="B24" i="19" s="1"/>
  <c r="B8" i="19"/>
  <c r="B9" i="19" s="1"/>
  <c r="B10" i="19" s="1"/>
  <c r="B11" i="19" s="1"/>
  <c r="M233" i="8"/>
  <c r="N233" i="8" s="1"/>
  <c r="G70" i="23"/>
  <c r="E11" i="20"/>
  <c r="D12" i="23"/>
  <c r="N176" i="8" l="1"/>
  <c r="D28" i="5" l="1"/>
  <c r="H139" i="23"/>
  <c r="F139" i="23" s="1"/>
  <c r="C128" i="23"/>
  <c r="C123" i="23"/>
  <c r="C121" i="23"/>
  <c r="D121" i="23" s="1"/>
  <c r="C118" i="23"/>
  <c r="C116" i="23"/>
  <c r="D116" i="23" s="1"/>
  <c r="C112" i="23"/>
  <c r="D111" i="23"/>
  <c r="R106" i="23"/>
  <c r="R102" i="23"/>
  <c r="B100" i="23" s="1"/>
  <c r="S100" i="23"/>
  <c r="R98" i="23"/>
  <c r="B96" i="23" s="1"/>
  <c r="S96" i="23"/>
  <c r="R94" i="23"/>
  <c r="S92" i="23"/>
  <c r="B92" i="23"/>
  <c r="D81" i="23"/>
  <c r="C69" i="23"/>
  <c r="C53" i="23"/>
  <c r="C44" i="23"/>
  <c r="C38" i="23"/>
  <c r="C139" i="20"/>
  <c r="H138" i="20"/>
  <c r="G133" i="20"/>
  <c r="F133" i="20"/>
  <c r="C128" i="20"/>
  <c r="C122" i="20"/>
  <c r="D120" i="20"/>
  <c r="C117" i="20"/>
  <c r="B95" i="20" s="1"/>
  <c r="C112" i="20"/>
  <c r="D110" i="20"/>
  <c r="G107" i="20"/>
  <c r="G111" i="20" s="1"/>
  <c r="G113" i="20" s="1"/>
  <c r="G118" i="20" s="1"/>
  <c r="G123" i="20" s="1"/>
  <c r="G129" i="20" s="1"/>
  <c r="B99" i="20"/>
  <c r="B91" i="20"/>
  <c r="C53" i="20"/>
  <c r="C44" i="20"/>
  <c r="C40" i="20"/>
  <c r="D14" i="20"/>
  <c r="I13" i="20"/>
  <c r="J13" i="20" s="1"/>
  <c r="K13" i="20" s="1"/>
  <c r="L13" i="20" s="1"/>
  <c r="M13" i="20" s="1"/>
  <c r="D12" i="20"/>
  <c r="H47" i="15"/>
  <c r="D39" i="15"/>
  <c r="L42" i="9"/>
  <c r="J42" i="9"/>
  <c r="I42" i="9"/>
  <c r="F10" i="26" s="1"/>
  <c r="H42" i="9"/>
  <c r="G42" i="9"/>
  <c r="N42" i="9"/>
  <c r="O40" i="9"/>
  <c r="V38" i="9"/>
  <c r="X38" i="9" s="1"/>
  <c r="Y38" i="9" s="1"/>
  <c r="U38" i="9"/>
  <c r="W38" i="9" s="1"/>
  <c r="V36" i="9"/>
  <c r="X36" i="9" s="1"/>
  <c r="U36" i="9"/>
  <c r="W36" i="9" s="1"/>
  <c r="V35" i="9"/>
  <c r="X35" i="9" s="1"/>
  <c r="U35" i="9"/>
  <c r="W35" i="9" s="1"/>
  <c r="G35" i="9"/>
  <c r="V34" i="9"/>
  <c r="X34" i="9" s="1"/>
  <c r="U34" i="9"/>
  <c r="W34" i="9" s="1"/>
  <c r="G34" i="9"/>
  <c r="V33" i="9"/>
  <c r="X33" i="9" s="1"/>
  <c r="U33" i="9"/>
  <c r="W33" i="9" s="1"/>
  <c r="M33" i="9"/>
  <c r="H33" i="9"/>
  <c r="M32" i="9"/>
  <c r="K32" i="9"/>
  <c r="H32" i="9"/>
  <c r="M31" i="9"/>
  <c r="O31" i="9"/>
  <c r="H31" i="9"/>
  <c r="M30" i="9"/>
  <c r="K30" i="9"/>
  <c r="H30" i="9"/>
  <c r="M29" i="9"/>
  <c r="O29" i="9"/>
  <c r="H29" i="9"/>
  <c r="U28" i="9"/>
  <c r="T28" i="9"/>
  <c r="M28" i="9"/>
  <c r="H28" i="9"/>
  <c r="U27" i="9"/>
  <c r="T27" i="9"/>
  <c r="M27" i="9"/>
  <c r="H27" i="9"/>
  <c r="U26" i="9"/>
  <c r="T26" i="9"/>
  <c r="M26" i="9"/>
  <c r="O26" i="9"/>
  <c r="H26" i="9"/>
  <c r="U25" i="9"/>
  <c r="T25" i="9"/>
  <c r="M25" i="9"/>
  <c r="H25" i="9"/>
  <c r="U24" i="9"/>
  <c r="T24" i="9"/>
  <c r="M24" i="9"/>
  <c r="H24" i="9"/>
  <c r="M23" i="9"/>
  <c r="O23" i="9"/>
  <c r="H23" i="9"/>
  <c r="M22" i="9"/>
  <c r="O22" i="9"/>
  <c r="H22" i="9"/>
  <c r="M21" i="9"/>
  <c r="O21" i="9"/>
  <c r="H21" i="9"/>
  <c r="S20" i="9"/>
  <c r="M20" i="9"/>
  <c r="O20" i="9"/>
  <c r="H20" i="9"/>
  <c r="S19" i="9"/>
  <c r="M19" i="9"/>
  <c r="O19" i="9"/>
  <c r="H19" i="9"/>
  <c r="S18" i="9"/>
  <c r="M18" i="9"/>
  <c r="H18" i="9"/>
  <c r="S17" i="9"/>
  <c r="M17" i="9"/>
  <c r="H17" i="9"/>
  <c r="O17" i="9" s="1"/>
  <c r="M16" i="9"/>
  <c r="H16" i="9"/>
  <c r="F282" i="8"/>
  <c r="F281" i="8"/>
  <c r="F280" i="8"/>
  <c r="F279" i="8"/>
  <c r="F278" i="8"/>
  <c r="F277" i="8"/>
  <c r="F276" i="8"/>
  <c r="F275" i="8"/>
  <c r="F274" i="8"/>
  <c r="F273" i="8"/>
  <c r="F272" i="8"/>
  <c r="F271" i="8"/>
  <c r="F270" i="8"/>
  <c r="E267" i="8"/>
  <c r="F266" i="8"/>
  <c r="F265" i="8"/>
  <c r="F264" i="8"/>
  <c r="F263" i="8"/>
  <c r="F262" i="8"/>
  <c r="F261" i="8"/>
  <c r="F260" i="8"/>
  <c r="F259" i="8"/>
  <c r="F258" i="8"/>
  <c r="F257" i="8"/>
  <c r="F256" i="8"/>
  <c r="F254" i="8"/>
  <c r="E250" i="8"/>
  <c r="F249" i="8"/>
  <c r="F244" i="8"/>
  <c r="F243" i="8"/>
  <c r="F242" i="8"/>
  <c r="F241" i="8"/>
  <c r="K236" i="8"/>
  <c r="N235" i="8"/>
  <c r="M235" i="8"/>
  <c r="L235" i="8"/>
  <c r="K235" i="8"/>
  <c r="N234" i="8"/>
  <c r="M234" i="8"/>
  <c r="L234" i="8"/>
  <c r="K234" i="8"/>
  <c r="L233" i="8"/>
  <c r="K233" i="8"/>
  <c r="F233" i="8"/>
  <c r="L232" i="8"/>
  <c r="F232" i="8"/>
  <c r="N231" i="8"/>
  <c r="M231" i="8"/>
  <c r="L231" i="8"/>
  <c r="K231" i="8"/>
  <c r="F231" i="8"/>
  <c r="N230" i="8"/>
  <c r="M236" i="8"/>
  <c r="L236" i="8"/>
  <c r="F230" i="8"/>
  <c r="F229" i="8"/>
  <c r="F228" i="8"/>
  <c r="E227" i="8"/>
  <c r="F226" i="8"/>
  <c r="H226" i="8" s="1"/>
  <c r="F224" i="8"/>
  <c r="H224" i="8" s="1"/>
  <c r="F222" i="8"/>
  <c r="F220" i="8"/>
  <c r="H220" i="8" s="1"/>
  <c r="F216" i="8"/>
  <c r="H216" i="8" s="1"/>
  <c r="F215" i="8"/>
  <c r="H215" i="8" s="1"/>
  <c r="F214" i="8"/>
  <c r="H214" i="8" s="1"/>
  <c r="F213" i="8"/>
  <c r="H213" i="8" s="1"/>
  <c r="F212" i="8"/>
  <c r="H212" i="8" s="1"/>
  <c r="F211" i="8"/>
  <c r="H211" i="8" s="1"/>
  <c r="F210" i="8"/>
  <c r="S40" i="34" s="1"/>
  <c r="F209" i="8"/>
  <c r="E206" i="8"/>
  <c r="D206" i="8"/>
  <c r="F205" i="8"/>
  <c r="F204" i="8"/>
  <c r="F203" i="8"/>
  <c r="F202" i="8"/>
  <c r="F201" i="8"/>
  <c r="F200" i="8"/>
  <c r="F199" i="8"/>
  <c r="F198" i="8"/>
  <c r="F197" i="8"/>
  <c r="F196" i="8"/>
  <c r="F195" i="8"/>
  <c r="F194" i="8"/>
  <c r="F193" i="8"/>
  <c r="F192" i="8"/>
  <c r="F191" i="8"/>
  <c r="F190" i="8"/>
  <c r="F189" i="8"/>
  <c r="F188" i="8"/>
  <c r="F187" i="8"/>
  <c r="F186" i="8"/>
  <c r="F185" i="8"/>
  <c r="F184" i="8"/>
  <c r="F183" i="8"/>
  <c r="E180" i="8"/>
  <c r="F179" i="8"/>
  <c r="F178" i="8"/>
  <c r="F177" i="8"/>
  <c r="F176" i="8"/>
  <c r="M175" i="8"/>
  <c r="N175" i="8" s="1"/>
  <c r="S70" i="34" s="1"/>
  <c r="E167" i="8"/>
  <c r="F166" i="8"/>
  <c r="F165" i="8"/>
  <c r="F164" i="8"/>
  <c r="F163" i="8"/>
  <c r="F162" i="8"/>
  <c r="F161" i="8"/>
  <c r="F160" i="8"/>
  <c r="F159" i="8"/>
  <c r="A159" i="8"/>
  <c r="F158" i="8"/>
  <c r="F157" i="8"/>
  <c r="F156" i="8"/>
  <c r="F155" i="8"/>
  <c r="F154" i="8"/>
  <c r="F153" i="8"/>
  <c r="F152" i="8"/>
  <c r="F151" i="8"/>
  <c r="F150" i="8"/>
  <c r="F149" i="8"/>
  <c r="F148" i="8"/>
  <c r="F147" i="8"/>
  <c r="F146" i="8"/>
  <c r="E145" i="8"/>
  <c r="F143" i="8"/>
  <c r="D141" i="8"/>
  <c r="F141" i="8" s="1"/>
  <c r="F139" i="8"/>
  <c r="H139" i="8" s="1"/>
  <c r="H171" i="8" s="1"/>
  <c r="E132" i="8"/>
  <c r="D132" i="8"/>
  <c r="F131" i="8"/>
  <c r="F130" i="8"/>
  <c r="F129" i="8"/>
  <c r="F128" i="8"/>
  <c r="F127" i="8"/>
  <c r="H127" i="8" s="1"/>
  <c r="F126" i="8"/>
  <c r="F125" i="8"/>
  <c r="F124" i="8"/>
  <c r="H124" i="8" s="1"/>
  <c r="F123" i="8"/>
  <c r="H123" i="8" s="1"/>
  <c r="F122" i="8"/>
  <c r="H122" i="8" s="1"/>
  <c r="E120" i="8"/>
  <c r="F119" i="8"/>
  <c r="H119" i="8" s="1"/>
  <c r="F118" i="8"/>
  <c r="F117" i="8"/>
  <c r="D120" i="8"/>
  <c r="F115" i="8"/>
  <c r="H115" i="8" s="1"/>
  <c r="E113" i="8"/>
  <c r="F111" i="8"/>
  <c r="F110" i="8"/>
  <c r="H110" i="8" s="1"/>
  <c r="F109" i="8"/>
  <c r="H109" i="8" s="1"/>
  <c r="F108" i="8"/>
  <c r="H108" i="8" s="1"/>
  <c r="F107" i="8"/>
  <c r="H107" i="8" s="1"/>
  <c r="F106" i="8"/>
  <c r="H106" i="8" s="1"/>
  <c r="F105" i="8"/>
  <c r="H105" i="8" s="1"/>
  <c r="F104" i="8"/>
  <c r="H104" i="8" s="1"/>
  <c r="F103" i="8"/>
  <c r="H103" i="8" s="1"/>
  <c r="F102" i="8"/>
  <c r="H102" i="8" s="1"/>
  <c r="F101" i="8"/>
  <c r="H101" i="8" s="1"/>
  <c r="F100" i="8"/>
  <c r="H100" i="8" s="1"/>
  <c r="F99" i="8"/>
  <c r="H99" i="8" s="1"/>
  <c r="F98" i="8"/>
  <c r="H98" i="8" s="1"/>
  <c r="F97" i="8"/>
  <c r="H97" i="8" s="1"/>
  <c r="F96" i="8"/>
  <c r="H96" i="8" s="1"/>
  <c r="F95" i="8"/>
  <c r="H95" i="8" s="1"/>
  <c r="F94" i="8"/>
  <c r="H94" i="8" s="1"/>
  <c r="F93" i="8"/>
  <c r="H93" i="8" s="1"/>
  <c r="F92" i="8"/>
  <c r="H92" i="8" s="1"/>
  <c r="F91" i="8"/>
  <c r="H91" i="8" s="1"/>
  <c r="F90" i="8"/>
  <c r="H90" i="8" s="1"/>
  <c r="F89" i="8"/>
  <c r="H89" i="8" s="1"/>
  <c r="F88" i="8"/>
  <c r="H88" i="8" s="1"/>
  <c r="F87" i="8"/>
  <c r="H87" i="8" s="1"/>
  <c r="F86" i="8"/>
  <c r="H86" i="8" s="1"/>
  <c r="F85" i="8"/>
  <c r="H85" i="8" s="1"/>
  <c r="F84" i="8"/>
  <c r="H84" i="8" s="1"/>
  <c r="F83" i="8"/>
  <c r="H83" i="8" s="1"/>
  <c r="F82" i="8"/>
  <c r="H82" i="8" s="1"/>
  <c r="F81" i="8"/>
  <c r="H81" i="8" s="1"/>
  <c r="F80" i="8"/>
  <c r="H80" i="8" s="1"/>
  <c r="F79" i="8"/>
  <c r="H79" i="8" s="1"/>
  <c r="F78" i="8"/>
  <c r="H78" i="8" s="1"/>
  <c r="F77" i="8"/>
  <c r="H77" i="8" s="1"/>
  <c r="F76" i="8"/>
  <c r="H76" i="8" s="1"/>
  <c r="F75" i="8"/>
  <c r="H75" i="8" s="1"/>
  <c r="F74" i="8"/>
  <c r="H74" i="8" s="1"/>
  <c r="F73" i="8"/>
  <c r="H73" i="8" s="1"/>
  <c r="F72" i="8"/>
  <c r="E70" i="8"/>
  <c r="D70" i="8"/>
  <c r="F69" i="8"/>
  <c r="H69" i="8" s="1"/>
  <c r="F68" i="8"/>
  <c r="H68" i="8" s="1"/>
  <c r="F67" i="8"/>
  <c r="H67" i="8" s="1"/>
  <c r="F66" i="8"/>
  <c r="H66" i="8" s="1"/>
  <c r="F65" i="8"/>
  <c r="H65" i="8" s="1"/>
  <c r="F64" i="8"/>
  <c r="H64" i="8" s="1"/>
  <c r="F63" i="8"/>
  <c r="H63" i="8" s="1"/>
  <c r="F62" i="8"/>
  <c r="H62" i="8" s="1"/>
  <c r="F61" i="8"/>
  <c r="H61" i="8" s="1"/>
  <c r="F60" i="8"/>
  <c r="H60" i="8" s="1"/>
  <c r="F59" i="8"/>
  <c r="H59" i="8" s="1"/>
  <c r="F58" i="8"/>
  <c r="H58" i="8" s="1"/>
  <c r="F57" i="8"/>
  <c r="F56" i="8"/>
  <c r="H56" i="8" s="1"/>
  <c r="F55" i="8"/>
  <c r="H55" i="8" s="1"/>
  <c r="E53" i="8"/>
  <c r="F52" i="8"/>
  <c r="F51" i="8"/>
  <c r="F50" i="8"/>
  <c r="F49" i="8"/>
  <c r="F48" i="8"/>
  <c r="F47" i="8"/>
  <c r="F46" i="8"/>
  <c r="F45" i="8"/>
  <c r="F44" i="8"/>
  <c r="H41" i="8"/>
  <c r="F41" i="8"/>
  <c r="E39" i="8"/>
  <c r="F37" i="8"/>
  <c r="F36" i="8"/>
  <c r="F35" i="8"/>
  <c r="D34" i="8"/>
  <c r="F34" i="8" s="1"/>
  <c r="H34" i="8" s="1"/>
  <c r="F33" i="8"/>
  <c r="D32" i="8"/>
  <c r="E30" i="8"/>
  <c r="D30" i="8"/>
  <c r="F29" i="8"/>
  <c r="F28" i="8"/>
  <c r="H28" i="8" s="1"/>
  <c r="F27" i="8"/>
  <c r="F26" i="8"/>
  <c r="F25" i="8"/>
  <c r="F24" i="8"/>
  <c r="F23" i="8"/>
  <c r="F22" i="8"/>
  <c r="F21" i="8"/>
  <c r="F20" i="8"/>
  <c r="F19" i="8"/>
  <c r="D14" i="8"/>
  <c r="S67" i="34" s="1"/>
  <c r="D26" i="26" s="1"/>
  <c r="F13" i="8"/>
  <c r="F12" i="8"/>
  <c r="F11" i="8"/>
  <c r="F10" i="8"/>
  <c r="F9" i="8"/>
  <c r="F8" i="8"/>
  <c r="E7" i="8"/>
  <c r="F7" i="8" s="1"/>
  <c r="H7" i="8" s="1"/>
  <c r="E6" i="8"/>
  <c r="L229" i="8"/>
  <c r="L214" i="8" s="1"/>
  <c r="M214" i="8" s="1"/>
  <c r="E12" i="26" l="1"/>
  <c r="D39" i="8"/>
  <c r="H225" i="8"/>
  <c r="H223" i="8"/>
  <c r="S12" i="34"/>
  <c r="S13" i="34"/>
  <c r="S16" i="34"/>
  <c r="S21" i="9"/>
  <c r="V28" i="9"/>
  <c r="H35" i="9"/>
  <c r="V24" i="9"/>
  <c r="M34" i="9"/>
  <c r="F12" i="26" s="1"/>
  <c r="O27" i="9"/>
  <c r="O30" i="9"/>
  <c r="V27" i="9"/>
  <c r="V25" i="9"/>
  <c r="V26" i="9"/>
  <c r="K31" i="9"/>
  <c r="D30" i="5"/>
  <c r="H34" i="9"/>
  <c r="D12" i="26" s="1"/>
  <c r="O24" i="9"/>
  <c r="O25" i="9"/>
  <c r="O32" i="9"/>
  <c r="M35" i="9"/>
  <c r="E168" i="8"/>
  <c r="E171" i="8" s="1"/>
  <c r="D167" i="8"/>
  <c r="E14" i="8"/>
  <c r="F32" i="8"/>
  <c r="H32" i="8" s="1"/>
  <c r="F116" i="8"/>
  <c r="H116" i="8" s="1"/>
  <c r="N236" i="8"/>
  <c r="N237" i="8" s="1"/>
  <c r="O18" i="9"/>
  <c r="Y36" i="9"/>
  <c r="Y34" i="9"/>
  <c r="O33" i="9"/>
  <c r="K33" i="9"/>
  <c r="Y33" i="9"/>
  <c r="D140" i="8"/>
  <c r="F238" i="8"/>
  <c r="H8" i="9"/>
  <c r="F14" i="26" s="1"/>
  <c r="O41" i="9"/>
  <c r="O42" i="9" s="1"/>
  <c r="F174" i="8"/>
  <c r="F113" i="8"/>
  <c r="F132" i="8"/>
  <c r="G68" i="20"/>
  <c r="F30" i="8"/>
  <c r="F206" i="8"/>
  <c r="F42" i="8"/>
  <c r="L237" i="8"/>
  <c r="L238" i="8" s="1"/>
  <c r="F6" i="8"/>
  <c r="E251" i="8"/>
  <c r="S14" i="34" s="1"/>
  <c r="E133" i="8"/>
  <c r="E135" i="8" s="1"/>
  <c r="M237" i="8"/>
  <c r="F167" i="8"/>
  <c r="F70" i="8"/>
  <c r="K255" i="8"/>
  <c r="L255" i="8" s="1"/>
  <c r="L239" i="8"/>
  <c r="L240" i="8"/>
  <c r="D15" i="8"/>
  <c r="M183" i="8" s="1"/>
  <c r="G13" i="15"/>
  <c r="E14" i="20"/>
  <c r="E12" i="23"/>
  <c r="H13" i="15"/>
  <c r="K53" i="15" l="1"/>
  <c r="J14" i="30"/>
  <c r="J16" i="30" s="1"/>
  <c r="E15" i="8"/>
  <c r="E285" i="8" s="1"/>
  <c r="S9" i="34"/>
  <c r="S27" i="34" s="1"/>
  <c r="S10" i="34"/>
  <c r="S11" i="34"/>
  <c r="S17" i="34" s="1"/>
  <c r="Q70" i="34"/>
  <c r="F14" i="8"/>
  <c r="F15" i="8" s="1"/>
  <c r="H6" i="8"/>
  <c r="H15" i="8" s="1"/>
  <c r="H133" i="8"/>
  <c r="F235" i="8"/>
  <c r="F39" i="8"/>
  <c r="F120" i="8"/>
  <c r="F9" i="26"/>
  <c r="F11" i="26" s="1"/>
  <c r="D31" i="5"/>
  <c r="D33" i="5"/>
  <c r="N13" i="15"/>
  <c r="N14" i="15" s="1"/>
  <c r="N15" i="15" s="1"/>
  <c r="I15" i="15"/>
  <c r="J15" i="15" s="1"/>
  <c r="G168" i="8"/>
  <c r="M255" i="8" s="1"/>
  <c r="M257" i="8" s="1"/>
  <c r="I30" i="30" s="1"/>
  <c r="F140" i="8"/>
  <c r="E26" i="26"/>
  <c r="F12" i="23"/>
  <c r="K257" i="8"/>
  <c r="D255" i="8" s="1"/>
  <c r="O28" i="9"/>
  <c r="F14" i="20"/>
  <c r="M178" i="8"/>
  <c r="L257" i="8"/>
  <c r="H14" i="20"/>
  <c r="I14" i="20" s="1"/>
  <c r="J14" i="20" s="1"/>
  <c r="K14" i="20" s="1"/>
  <c r="L14" i="20" s="1"/>
  <c r="M14" i="20" s="1"/>
  <c r="H12" i="23"/>
  <c r="I12" i="23"/>
  <c r="J12" i="23" s="1"/>
  <c r="K12" i="23" s="1"/>
  <c r="L12" i="23" s="1"/>
  <c r="M12" i="23" s="1"/>
  <c r="N12" i="23" s="1"/>
  <c r="O12" i="23" s="1"/>
  <c r="P12" i="23" s="1"/>
  <c r="Q12" i="23" s="1"/>
  <c r="R12" i="23" s="1"/>
  <c r="G14" i="20"/>
  <c r="G12" i="23"/>
  <c r="S29" i="34" l="1"/>
  <c r="N178" i="8"/>
  <c r="J34" i="30"/>
  <c r="I37" i="30" s="1"/>
  <c r="Q10" i="34"/>
  <c r="G10" i="34"/>
  <c r="Q29" i="34"/>
  <c r="Q41" i="34"/>
  <c r="Q38" i="34"/>
  <c r="Q28" i="34"/>
  <c r="Q44" i="34"/>
  <c r="Q67" i="34"/>
  <c r="Q40" i="34"/>
  <c r="Q32" i="34"/>
  <c r="Q17" i="34"/>
  <c r="S18" i="34"/>
  <c r="R17" i="34" s="1"/>
  <c r="I43" i="34"/>
  <c r="Q26" i="34"/>
  <c r="Q9" i="34"/>
  <c r="F30" i="30"/>
  <c r="J30" i="30"/>
  <c r="H19" i="20"/>
  <c r="F26" i="26"/>
  <c r="D35" i="5"/>
  <c r="D142" i="8"/>
  <c r="D144" i="8"/>
  <c r="F144" i="8" s="1"/>
  <c r="I31" i="15"/>
  <c r="J31" i="15" s="1"/>
  <c r="I17" i="15"/>
  <c r="H18" i="20" s="1"/>
  <c r="H16" i="23" s="1"/>
  <c r="F13" i="26"/>
  <c r="D267" i="8"/>
  <c r="F255" i="8"/>
  <c r="F267" i="8" s="1"/>
  <c r="H16" i="20"/>
  <c r="K24" i="26" l="1"/>
  <c r="J24" i="26" s="1"/>
  <c r="J18" i="30"/>
  <c r="Q27" i="34"/>
  <c r="R9" i="34"/>
  <c r="R10" i="34"/>
  <c r="I9" i="34"/>
  <c r="G9" i="34" s="1"/>
  <c r="G18" i="34" s="1"/>
  <c r="Q18" i="34"/>
  <c r="H17" i="23"/>
  <c r="I17" i="23" s="1"/>
  <c r="J17" i="23" s="1"/>
  <c r="K17" i="23" s="1"/>
  <c r="L17" i="23" s="1"/>
  <c r="M17" i="23" s="1"/>
  <c r="N17" i="23" s="1"/>
  <c r="O17" i="23" s="1"/>
  <c r="P17" i="23" s="1"/>
  <c r="Q17" i="23" s="1"/>
  <c r="R17" i="23" s="1"/>
  <c r="I19" i="20"/>
  <c r="J19" i="20" s="1"/>
  <c r="K19" i="20" s="1"/>
  <c r="L19" i="20" s="1"/>
  <c r="M19" i="20" s="1"/>
  <c r="J18" i="15"/>
  <c r="K18" i="15" s="1"/>
  <c r="F142" i="8"/>
  <c r="F145" i="8" s="1"/>
  <c r="F168" i="8" s="1"/>
  <c r="D145" i="8"/>
  <c r="F31" i="15"/>
  <c r="D30" i="23" s="1"/>
  <c r="H32" i="20"/>
  <c r="K15" i="15"/>
  <c r="F221" i="8"/>
  <c r="H14" i="23"/>
  <c r="I14" i="23" s="1"/>
  <c r="I16" i="20"/>
  <c r="J17" i="15"/>
  <c r="I24" i="26" l="1"/>
  <c r="R18" i="34"/>
  <c r="I18" i="34"/>
  <c r="H10" i="34" s="1"/>
  <c r="D168" i="8"/>
  <c r="E32" i="20"/>
  <c r="H30" i="23"/>
  <c r="I30" i="23" s="1"/>
  <c r="J30" i="23" s="1"/>
  <c r="K30" i="23" s="1"/>
  <c r="L30" i="23" s="1"/>
  <c r="M30" i="23" s="1"/>
  <c r="N30" i="23" s="1"/>
  <c r="O30" i="23" s="1"/>
  <c r="P30" i="23" s="1"/>
  <c r="Q30" i="23" s="1"/>
  <c r="I32" i="20"/>
  <c r="J32" i="20" s="1"/>
  <c r="K32" i="20" s="1"/>
  <c r="L32" i="20" s="1"/>
  <c r="K17" i="15"/>
  <c r="J16" i="20"/>
  <c r="I18" i="20"/>
  <c r="J14" i="23"/>
  <c r="I16" i="23"/>
  <c r="M185" i="8" l="1"/>
  <c r="M167" i="8"/>
  <c r="H9" i="34"/>
  <c r="H18" i="34" s="1"/>
  <c r="M177" i="8"/>
  <c r="F43" i="8"/>
  <c r="F53" i="8" s="1"/>
  <c r="F133" i="8" s="1"/>
  <c r="D53" i="8"/>
  <c r="D133" i="8" s="1"/>
  <c r="M168" i="8" s="1"/>
  <c r="N168" i="8" s="1"/>
  <c r="K16" i="20"/>
  <c r="J18" i="20"/>
  <c r="K14" i="23"/>
  <c r="J16" i="23"/>
  <c r="D171" i="8" l="1"/>
  <c r="D169" i="8"/>
  <c r="H135" i="8"/>
  <c r="S33" i="34" s="1"/>
  <c r="F134" i="8"/>
  <c r="F135" i="8" s="1"/>
  <c r="S55" i="34" s="1"/>
  <c r="N179" i="8"/>
  <c r="N169" i="8"/>
  <c r="F169" i="8"/>
  <c r="F171" i="8" s="1"/>
  <c r="L16" i="20"/>
  <c r="K18" i="20"/>
  <c r="L14" i="23"/>
  <c r="K16" i="23"/>
  <c r="D135" i="8" l="1"/>
  <c r="S69" i="34" s="1"/>
  <c r="S68" i="34"/>
  <c r="D27" i="26" s="1"/>
  <c r="F27" i="26" s="1"/>
  <c r="U45" i="34"/>
  <c r="Q55" i="34"/>
  <c r="Q33" i="34"/>
  <c r="Q54" i="34"/>
  <c r="D28" i="26"/>
  <c r="D180" i="8"/>
  <c r="F175" i="8"/>
  <c r="F180" i="8" s="1"/>
  <c r="L16" i="23"/>
  <c r="M14" i="23"/>
  <c r="M16" i="20"/>
  <c r="L18" i="20"/>
  <c r="S57" i="34" l="1"/>
  <c r="Q57" i="34" s="1"/>
  <c r="S45" i="34"/>
  <c r="I23" i="34" s="1"/>
  <c r="Q68" i="34"/>
  <c r="Q69" i="34"/>
  <c r="E27" i="26"/>
  <c r="M18" i="20"/>
  <c r="L39" i="20" s="1"/>
  <c r="M16" i="23"/>
  <c r="N14" i="23"/>
  <c r="N16" i="23" l="1"/>
  <c r="O14" i="23"/>
  <c r="P14" i="23" l="1"/>
  <c r="O16" i="23"/>
  <c r="Q14" i="23" l="1"/>
  <c r="P16" i="23"/>
  <c r="R14" i="23" l="1"/>
  <c r="Q16" i="23"/>
  <c r="R16" i="23" l="1"/>
  <c r="Q37" i="23" s="1"/>
  <c r="H43" i="20" l="1"/>
  <c r="G79" i="23" l="1"/>
  <c r="G88" i="23" l="1"/>
  <c r="G108" i="23" s="1"/>
  <c r="G112" i="23"/>
  <c r="G114" i="23" l="1"/>
  <c r="G119" i="23" l="1"/>
  <c r="G124" i="23" l="1"/>
  <c r="G130" i="23" l="1"/>
  <c r="E61" i="15" l="1"/>
  <c r="H80" i="20" l="1"/>
  <c r="H81" i="23" l="1"/>
  <c r="P81" i="20"/>
  <c r="S35" i="34" l="1"/>
  <c r="Q45" i="34"/>
  <c r="G43" i="34" l="1"/>
  <c r="Q35" i="34"/>
  <c r="D66" i="20" l="1"/>
  <c r="E45" i="30"/>
  <c r="E46" i="30" s="1"/>
  <c r="D68" i="23"/>
  <c r="D70" i="23" s="1"/>
  <c r="D79" i="23" s="1"/>
  <c r="E47" i="15"/>
  <c r="D68" i="20" s="1"/>
  <c r="D70" i="20" s="1"/>
  <c r="D107" i="20" s="1"/>
  <c r="D111" i="20" s="1"/>
  <c r="D113" i="20" s="1"/>
  <c r="D118" i="20" s="1"/>
  <c r="D123" i="20" s="1"/>
  <c r="D129" i="20" s="1"/>
  <c r="D133" i="20" s="1"/>
  <c r="D88" i="23" l="1"/>
  <c r="D108" i="23" s="1"/>
  <c r="D112" i="23"/>
  <c r="D114" i="23" s="1"/>
  <c r="D119" i="23" s="1"/>
  <c r="D124" i="23" s="1"/>
  <c r="D130" i="23" s="1"/>
  <c r="F217" i="8" l="1"/>
  <c r="D227" i="8"/>
  <c r="H217" i="8" l="1"/>
  <c r="E28" i="26" l="1"/>
  <c r="F28" i="26"/>
  <c r="L215" i="8" l="1"/>
  <c r="M215" i="8" s="1"/>
  <c r="F46" i="15"/>
  <c r="F45" i="30" s="1"/>
  <c r="F46" i="30" s="1"/>
  <c r="F51" i="30" s="1"/>
  <c r="E66" i="20" l="1"/>
  <c r="E68" i="23"/>
  <c r="E70" i="23" s="1"/>
  <c r="E79" i="23" s="1"/>
  <c r="E112" i="23" s="1"/>
  <c r="E114" i="23" s="1"/>
  <c r="E119" i="23" s="1"/>
  <c r="E124" i="23" s="1"/>
  <c r="E130" i="23" s="1"/>
  <c r="F47" i="15"/>
  <c r="F53" i="15" s="1"/>
  <c r="J52" i="30"/>
  <c r="G44" i="34"/>
  <c r="I45" i="34"/>
  <c r="H38" i="34" l="1"/>
  <c r="H40" i="34"/>
  <c r="E68" i="20"/>
  <c r="E70" i="20" s="1"/>
  <c r="E107" i="20" s="1"/>
  <c r="E111" i="20" s="1"/>
  <c r="E113" i="20" s="1"/>
  <c r="E118" i="20" s="1"/>
  <c r="E123" i="20" s="1"/>
  <c r="E129" i="20" s="1"/>
  <c r="E88" i="23"/>
  <c r="E108" i="23" s="1"/>
  <c r="G45" i="34"/>
  <c r="H50" i="20" l="1"/>
  <c r="H82" i="20" s="1"/>
  <c r="N70" i="20" s="1"/>
  <c r="O89" i="20" l="1"/>
  <c r="M81" i="20"/>
  <c r="F239" i="8"/>
  <c r="F240" i="8"/>
  <c r="F237" i="8"/>
  <c r="F236" i="8"/>
  <c r="L35" i="9"/>
  <c r="L34" i="9" l="1"/>
  <c r="E13" i="26" s="1"/>
  <c r="N16" i="9"/>
  <c r="N34" i="9" l="1"/>
  <c r="K34" i="9" s="1"/>
  <c r="D13" i="26" s="1"/>
  <c r="O16" i="9"/>
  <c r="N35" i="9"/>
  <c r="K35" i="9" l="1"/>
  <c r="O35" i="9"/>
  <c r="O34" i="9"/>
  <c r="I14" i="15" s="1"/>
  <c r="J14" i="15" s="1"/>
  <c r="I16" i="15" l="1"/>
  <c r="H17" i="20" s="1"/>
  <c r="H15" i="23" s="1"/>
  <c r="H15" i="20"/>
  <c r="I28" i="15" l="1"/>
  <c r="H29" i="20" s="1"/>
  <c r="I22" i="15"/>
  <c r="H23" i="20" s="1"/>
  <c r="I29" i="15"/>
  <c r="H30" i="20" s="1"/>
  <c r="I30" i="15"/>
  <c r="I27" i="15"/>
  <c r="I25" i="15"/>
  <c r="I26" i="15"/>
  <c r="I32" i="15"/>
  <c r="I24" i="15"/>
  <c r="I23" i="15"/>
  <c r="I15" i="20"/>
  <c r="H13" i="23"/>
  <c r="H20" i="20"/>
  <c r="H67" i="20" s="1"/>
  <c r="I19" i="15"/>
  <c r="K14" i="15"/>
  <c r="K16" i="15" s="1"/>
  <c r="K19" i="15" s="1"/>
  <c r="I55" i="26" s="1"/>
  <c r="J16" i="15"/>
  <c r="J19" i="15" l="1"/>
  <c r="E55" i="26" s="1"/>
  <c r="J22" i="15"/>
  <c r="K22" i="15" s="1"/>
  <c r="F29" i="15"/>
  <c r="D28" i="23" s="1"/>
  <c r="F22" i="15"/>
  <c r="D21" i="23" s="1"/>
  <c r="J29" i="15"/>
  <c r="K29" i="15" s="1"/>
  <c r="J28" i="15"/>
  <c r="K28" i="15" s="1"/>
  <c r="F28" i="15"/>
  <c r="D27" i="23" s="1"/>
  <c r="I33" i="15"/>
  <c r="I35" i="15" s="1"/>
  <c r="H27" i="23"/>
  <c r="I27" i="23" s="1"/>
  <c r="J27" i="23" s="1"/>
  <c r="K27" i="23" s="1"/>
  <c r="L27" i="23" s="1"/>
  <c r="M27" i="23" s="1"/>
  <c r="N27" i="23" s="1"/>
  <c r="O27" i="23" s="1"/>
  <c r="P27" i="23" s="1"/>
  <c r="Q27" i="23" s="1"/>
  <c r="R27" i="23" s="1"/>
  <c r="I29" i="20"/>
  <c r="J29" i="20" s="1"/>
  <c r="K29" i="20" s="1"/>
  <c r="L29" i="20" s="1"/>
  <c r="M29" i="20" s="1"/>
  <c r="E29" i="20"/>
  <c r="H25" i="20"/>
  <c r="F24" i="15"/>
  <c r="D23" i="23" s="1"/>
  <c r="J24" i="15"/>
  <c r="K24" i="15" s="1"/>
  <c r="H33" i="20"/>
  <c r="J32" i="15"/>
  <c r="K32" i="15" s="1"/>
  <c r="F32" i="15"/>
  <c r="D31" i="23" s="1"/>
  <c r="H27" i="20"/>
  <c r="J26" i="15"/>
  <c r="K26" i="15" s="1"/>
  <c r="F26" i="15"/>
  <c r="D25" i="23" s="1"/>
  <c r="D31" i="15"/>
  <c r="H26" i="20"/>
  <c r="F25" i="15"/>
  <c r="D24" i="23" s="1"/>
  <c r="J25" i="15"/>
  <c r="K25" i="15" s="1"/>
  <c r="J15" i="20"/>
  <c r="I17" i="20"/>
  <c r="I20" i="20" s="1"/>
  <c r="I67" i="20" s="1"/>
  <c r="H24" i="20"/>
  <c r="F23" i="15"/>
  <c r="D22" i="23" s="1"/>
  <c r="J23" i="15"/>
  <c r="K23" i="15" s="1"/>
  <c r="E30" i="20"/>
  <c r="H28" i="23"/>
  <c r="I28" i="23" s="1"/>
  <c r="J28" i="23" s="1"/>
  <c r="K28" i="23" s="1"/>
  <c r="L28" i="23" s="1"/>
  <c r="M28" i="23" s="1"/>
  <c r="N28" i="23" s="1"/>
  <c r="O28" i="23" s="1"/>
  <c r="P28" i="23" s="1"/>
  <c r="Q28" i="23" s="1"/>
  <c r="R28" i="23" s="1"/>
  <c r="I30" i="20"/>
  <c r="J30" i="20" s="1"/>
  <c r="K30" i="20" s="1"/>
  <c r="L30" i="20" s="1"/>
  <c r="M30" i="20" s="1"/>
  <c r="H31" i="20"/>
  <c r="J30" i="15"/>
  <c r="K30" i="15" s="1"/>
  <c r="F30" i="15"/>
  <c r="D29" i="23" s="1"/>
  <c r="H28" i="20"/>
  <c r="J27" i="15"/>
  <c r="K27" i="15" s="1"/>
  <c r="F27" i="15"/>
  <c r="D26" i="23" s="1"/>
  <c r="I23" i="20"/>
  <c r="E23" i="20"/>
  <c r="H21" i="23"/>
  <c r="H18" i="23"/>
  <c r="H69" i="23" s="1"/>
  <c r="I13" i="23"/>
  <c r="H34" i="20" l="1"/>
  <c r="H36" i="20" s="1"/>
  <c r="I21" i="23"/>
  <c r="C32" i="20"/>
  <c r="C30" i="23" s="1"/>
  <c r="C32" i="23" s="1"/>
  <c r="D33" i="15"/>
  <c r="M31" i="15"/>
  <c r="K33" i="15"/>
  <c r="I57" i="26" s="1"/>
  <c r="E31" i="20"/>
  <c r="I31" i="20"/>
  <c r="J31" i="20" s="1"/>
  <c r="K31" i="20" s="1"/>
  <c r="L31" i="20" s="1"/>
  <c r="M31" i="20" s="1"/>
  <c r="H29" i="23"/>
  <c r="I29" i="23" s="1"/>
  <c r="J29" i="23" s="1"/>
  <c r="K29" i="23" s="1"/>
  <c r="L29" i="23" s="1"/>
  <c r="M29" i="23" s="1"/>
  <c r="N29" i="23" s="1"/>
  <c r="O29" i="23" s="1"/>
  <c r="P29" i="23" s="1"/>
  <c r="Q29" i="23" s="1"/>
  <c r="R29" i="23" s="1"/>
  <c r="K15" i="20"/>
  <c r="J17" i="20"/>
  <c r="J20" i="20" s="1"/>
  <c r="J67" i="20" s="1"/>
  <c r="E33" i="20"/>
  <c r="H31" i="23"/>
  <c r="I31" i="23" s="1"/>
  <c r="J31" i="23" s="1"/>
  <c r="K31" i="23" s="1"/>
  <c r="L31" i="23" s="1"/>
  <c r="M31" i="23" s="1"/>
  <c r="N31" i="23" s="1"/>
  <c r="O31" i="23" s="1"/>
  <c r="P31" i="23" s="1"/>
  <c r="Q31" i="23" s="1"/>
  <c r="R31" i="23" s="1"/>
  <c r="I33" i="20"/>
  <c r="J33" i="20" s="1"/>
  <c r="K33" i="20" s="1"/>
  <c r="L33" i="20" s="1"/>
  <c r="M33" i="20" s="1"/>
  <c r="J23" i="20"/>
  <c r="J33" i="15"/>
  <c r="E56" i="26" s="1"/>
  <c r="E57" i="26" s="1"/>
  <c r="I27" i="20"/>
  <c r="J27" i="20" s="1"/>
  <c r="K27" i="20" s="1"/>
  <c r="L27" i="20" s="1"/>
  <c r="M27" i="20" s="1"/>
  <c r="H25" i="23"/>
  <c r="I25" i="23" s="1"/>
  <c r="J25" i="23" s="1"/>
  <c r="K25" i="23" s="1"/>
  <c r="L25" i="23" s="1"/>
  <c r="M25" i="23" s="1"/>
  <c r="N25" i="23" s="1"/>
  <c r="O25" i="23" s="1"/>
  <c r="P25" i="23" s="1"/>
  <c r="Q25" i="23" s="1"/>
  <c r="R25" i="23" s="1"/>
  <c r="E27" i="20"/>
  <c r="H23" i="23"/>
  <c r="I23" i="23" s="1"/>
  <c r="J23" i="23" s="1"/>
  <c r="K23" i="23" s="1"/>
  <c r="L23" i="23" s="1"/>
  <c r="M23" i="23" s="1"/>
  <c r="N23" i="23" s="1"/>
  <c r="O23" i="23" s="1"/>
  <c r="P23" i="23" s="1"/>
  <c r="Q23" i="23" s="1"/>
  <c r="R23" i="23" s="1"/>
  <c r="E25" i="20"/>
  <c r="I25" i="20"/>
  <c r="J25" i="20" s="1"/>
  <c r="K25" i="20" s="1"/>
  <c r="L25" i="20" s="1"/>
  <c r="M25" i="20" s="1"/>
  <c r="I15" i="23"/>
  <c r="I18" i="23" s="1"/>
  <c r="I69" i="23" s="1"/>
  <c r="J13" i="23"/>
  <c r="I28" i="20"/>
  <c r="J28" i="20" s="1"/>
  <c r="K28" i="20" s="1"/>
  <c r="L28" i="20" s="1"/>
  <c r="M28" i="20" s="1"/>
  <c r="H26" i="23"/>
  <c r="I26" i="23" s="1"/>
  <c r="J26" i="23" s="1"/>
  <c r="K26" i="23" s="1"/>
  <c r="L26" i="23" s="1"/>
  <c r="M26" i="23" s="1"/>
  <c r="N26" i="23" s="1"/>
  <c r="O26" i="23" s="1"/>
  <c r="P26" i="23" s="1"/>
  <c r="Q26" i="23" s="1"/>
  <c r="R26" i="23" s="1"/>
  <c r="E28" i="20"/>
  <c r="F33" i="15"/>
  <c r="I26" i="20"/>
  <c r="J26" i="20" s="1"/>
  <c r="K26" i="20" s="1"/>
  <c r="L26" i="20" s="1"/>
  <c r="M26" i="20" s="1"/>
  <c r="H24" i="23"/>
  <c r="I24" i="23" s="1"/>
  <c r="J24" i="23" s="1"/>
  <c r="K24" i="23" s="1"/>
  <c r="L24" i="23" s="1"/>
  <c r="M24" i="23" s="1"/>
  <c r="N24" i="23" s="1"/>
  <c r="O24" i="23" s="1"/>
  <c r="P24" i="23" s="1"/>
  <c r="Q24" i="23" s="1"/>
  <c r="R24" i="23" s="1"/>
  <c r="E26" i="20"/>
  <c r="D32" i="23"/>
  <c r="I24" i="20"/>
  <c r="J24" i="20" s="1"/>
  <c r="K24" i="20" s="1"/>
  <c r="L24" i="20" s="1"/>
  <c r="M24" i="20" s="1"/>
  <c r="E24" i="20"/>
  <c r="H22" i="23"/>
  <c r="I22" i="23" s="1"/>
  <c r="J22" i="23" s="1"/>
  <c r="K22" i="23" s="1"/>
  <c r="L22" i="23" s="1"/>
  <c r="M22" i="23" s="1"/>
  <c r="N22" i="23" s="1"/>
  <c r="O22" i="23" s="1"/>
  <c r="P22" i="23" s="1"/>
  <c r="Q22" i="23" s="1"/>
  <c r="R22" i="23" s="1"/>
  <c r="E34" i="20" l="1"/>
  <c r="H32" i="23"/>
  <c r="H34" i="23" s="1"/>
  <c r="I34" i="20"/>
  <c r="I36" i="20" s="1"/>
  <c r="J21" i="23"/>
  <c r="I32" i="23"/>
  <c r="I34" i="23" s="1"/>
  <c r="J34" i="20"/>
  <c r="J36" i="20" s="1"/>
  <c r="K23" i="20"/>
  <c r="K17" i="20"/>
  <c r="K20" i="20" s="1"/>
  <c r="K67" i="20" s="1"/>
  <c r="L15" i="20"/>
  <c r="J15" i="23"/>
  <c r="J18" i="23" s="1"/>
  <c r="J69" i="23" s="1"/>
  <c r="K13" i="23"/>
  <c r="J35" i="15"/>
  <c r="J37" i="15"/>
  <c r="K35" i="15"/>
  <c r="C34" i="20"/>
  <c r="M33" i="15"/>
  <c r="L37" i="15" l="1"/>
  <c r="K12" i="26"/>
  <c r="I12" i="26" s="1"/>
  <c r="K15" i="23"/>
  <c r="K18" i="23" s="1"/>
  <c r="K69" i="23" s="1"/>
  <c r="L13" i="23"/>
  <c r="H44" i="20"/>
  <c r="I78" i="20" s="1"/>
  <c r="L17" i="20"/>
  <c r="L20" i="20" s="1"/>
  <c r="L67" i="20" s="1"/>
  <c r="M15" i="20"/>
  <c r="M17" i="20" s="1"/>
  <c r="M20" i="20" s="1"/>
  <c r="L23" i="20"/>
  <c r="K34" i="20"/>
  <c r="K36" i="20" s="1"/>
  <c r="H44" i="23"/>
  <c r="I78" i="23" s="1"/>
  <c r="K21" i="23"/>
  <c r="J32" i="23"/>
  <c r="J34" i="23" s="1"/>
  <c r="M13" i="23" l="1"/>
  <c r="L15" i="23"/>
  <c r="L18" i="23" s="1"/>
  <c r="L69" i="23" s="1"/>
  <c r="K41" i="26"/>
  <c r="L54" i="20"/>
  <c r="I53" i="20"/>
  <c r="J78" i="23"/>
  <c r="L21" i="23"/>
  <c r="K32" i="23"/>
  <c r="K34" i="23" s="1"/>
  <c r="J78" i="20"/>
  <c r="H56" i="23"/>
  <c r="H52" i="23"/>
  <c r="K78" i="20"/>
  <c r="J12" i="26"/>
  <c r="M23" i="20"/>
  <c r="M34" i="20" s="1"/>
  <c r="L38" i="20" s="1"/>
  <c r="L40" i="20" s="1"/>
  <c r="L41" i="20" s="1"/>
  <c r="L34" i="20"/>
  <c r="L36" i="20" s="1"/>
  <c r="M21" i="23" l="1"/>
  <c r="L32" i="23"/>
  <c r="L34" i="23" s="1"/>
  <c r="H53" i="20"/>
  <c r="J53" i="20"/>
  <c r="I77" i="20"/>
  <c r="K78" i="23"/>
  <c r="M36" i="20"/>
  <c r="I52" i="23"/>
  <c r="I56" i="23" s="1"/>
  <c r="I53" i="23"/>
  <c r="N32" i="20"/>
  <c r="M89" i="20"/>
  <c r="L78" i="20"/>
  <c r="C78" i="20" s="1"/>
  <c r="M15" i="23"/>
  <c r="M18" i="23" s="1"/>
  <c r="M69" i="23" s="1"/>
  <c r="N13" i="23"/>
  <c r="K53" i="20" l="1"/>
  <c r="J77" i="20"/>
  <c r="J53" i="23"/>
  <c r="J52" i="23"/>
  <c r="J56" i="23" s="1"/>
  <c r="H53" i="23"/>
  <c r="L78" i="23"/>
  <c r="C78" i="23" s="1"/>
  <c r="O13" i="23"/>
  <c r="N15" i="23"/>
  <c r="N18" i="23" s="1"/>
  <c r="N69" i="23" s="1"/>
  <c r="I77" i="23"/>
  <c r="C77" i="23" s="1"/>
  <c r="N21" i="23"/>
  <c r="M32" i="23"/>
  <c r="M34" i="23" s="1"/>
  <c r="K52" i="23" l="1"/>
  <c r="K56" i="23" s="1"/>
  <c r="K53" i="23"/>
  <c r="M78" i="23"/>
  <c r="J77" i="23"/>
  <c r="O21" i="23"/>
  <c r="N32" i="23"/>
  <c r="N34" i="23" s="1"/>
  <c r="L53" i="20"/>
  <c r="K77" i="20"/>
  <c r="O15" i="23"/>
  <c r="O18" i="23" s="1"/>
  <c r="O69" i="23" s="1"/>
  <c r="P13" i="23"/>
  <c r="P15" i="23" l="1"/>
  <c r="P18" i="23" s="1"/>
  <c r="P69" i="23" s="1"/>
  <c r="Q13" i="23"/>
  <c r="L77" i="20"/>
  <c r="N78" i="23"/>
  <c r="P21" i="23"/>
  <c r="O32" i="23"/>
  <c r="O34" i="23" s="1"/>
  <c r="K77" i="23"/>
  <c r="C77" i="20"/>
  <c r="L53" i="23"/>
  <c r="L52" i="23"/>
  <c r="L56" i="23" s="1"/>
  <c r="Q21" i="23" l="1"/>
  <c r="P32" i="23"/>
  <c r="P34" i="23" s="1"/>
  <c r="O78" i="23"/>
  <c r="M53" i="23"/>
  <c r="M52" i="23"/>
  <c r="M56" i="23" s="1"/>
  <c r="N52" i="23" s="1"/>
  <c r="N56" i="23" s="1"/>
  <c r="O52" i="23" s="1"/>
  <c r="O56" i="23" s="1"/>
  <c r="P52" i="23" s="1"/>
  <c r="P56" i="23" s="1"/>
  <c r="Q52" i="23" s="1"/>
  <c r="Q55" i="23" s="1"/>
  <c r="Q56" i="23" s="1"/>
  <c r="Q15" i="23"/>
  <c r="Q18" i="23" s="1"/>
  <c r="Q69" i="23" s="1"/>
  <c r="R13" i="23"/>
  <c r="R15" i="23" s="1"/>
  <c r="R18" i="23" s="1"/>
  <c r="L77" i="23"/>
  <c r="P78" i="23" l="1"/>
  <c r="N53" i="23"/>
  <c r="M77" i="23"/>
  <c r="R21" i="23"/>
  <c r="R32" i="23" s="1"/>
  <c r="Q36" i="23" s="1"/>
  <c r="Q38" i="23" s="1"/>
  <c r="Q39" i="23" s="1"/>
  <c r="R90" i="23" s="1"/>
  <c r="Q32" i="23"/>
  <c r="Q34" i="23" s="1"/>
  <c r="Q78" i="23" l="1"/>
  <c r="O53" i="23"/>
  <c r="N77" i="23"/>
  <c r="R34" i="23"/>
  <c r="P53" i="23" l="1"/>
  <c r="O77" i="23"/>
  <c r="Q53" i="23" l="1"/>
  <c r="P77" i="23"/>
  <c r="Q77" i="23" l="1"/>
  <c r="L30" i="32"/>
  <c r="N30" i="32" s="1"/>
  <c r="L31" i="32"/>
  <c r="N31" i="32" s="1"/>
  <c r="L32" i="32"/>
  <c r="N32" i="32" s="1"/>
  <c r="L33" i="32"/>
  <c r="N33" i="32" s="1"/>
  <c r="I67" i="34"/>
  <c r="G67" i="34" s="1"/>
  <c r="G68" i="34"/>
  <c r="J42" i="15"/>
  <c r="I52" i="34"/>
  <c r="G52" i="34" s="1"/>
  <c r="D20" i="26"/>
  <c r="F20" i="26" s="1"/>
  <c r="E41" i="26"/>
  <c r="M229" i="8" s="1"/>
  <c r="M240" i="8" l="1"/>
  <c r="M239" i="8"/>
  <c r="E20" i="26"/>
  <c r="H43" i="23"/>
  <c r="I42" i="15"/>
  <c r="L222" i="8"/>
  <c r="M238" i="8"/>
  <c r="G53" i="34"/>
  <c r="K184" i="8"/>
  <c r="M222" i="8" l="1"/>
  <c r="F234" i="8" l="1"/>
  <c r="F250" i="8" s="1"/>
  <c r="S59" i="34" s="1"/>
  <c r="D250" i="8"/>
  <c r="D251" i="8" s="1"/>
  <c r="S71" i="34" s="1"/>
  <c r="M184" i="8" l="1"/>
  <c r="M186" i="8" s="1"/>
  <c r="D285" i="8"/>
  <c r="Q59" i="34" l="1"/>
  <c r="D29" i="26"/>
  <c r="Q71" i="34"/>
  <c r="Q76" i="34" s="1"/>
  <c r="S76" i="34"/>
  <c r="K68" i="34" l="1"/>
  <c r="V74" i="34"/>
  <c r="R68" i="34"/>
  <c r="R70" i="34"/>
  <c r="R67" i="34"/>
  <c r="R69" i="34"/>
  <c r="F29" i="26"/>
  <c r="F30" i="26" s="1"/>
  <c r="E29" i="26"/>
  <c r="E30" i="26" s="1"/>
  <c r="D30" i="26"/>
  <c r="R71" i="34"/>
  <c r="I59" i="26" l="1"/>
  <c r="I61" i="26" s="1"/>
  <c r="E59" i="26"/>
  <c r="C26" i="26"/>
  <c r="C28" i="26"/>
  <c r="C27" i="26"/>
  <c r="D42" i="26"/>
  <c r="C29" i="26"/>
  <c r="E42" i="26"/>
  <c r="R76" i="34"/>
  <c r="K6" i="26" l="1"/>
  <c r="E61" i="26"/>
  <c r="C30" i="26"/>
  <c r="L26" i="32" l="1"/>
  <c r="N26" i="32" s="1"/>
  <c r="L24" i="32"/>
  <c r="N24" i="32" s="1"/>
  <c r="L29" i="32"/>
  <c r="N29" i="32" s="1"/>
  <c r="L19" i="32"/>
  <c r="N19" i="32" s="1"/>
  <c r="L18" i="32"/>
  <c r="N18" i="32" s="1"/>
  <c r="L25" i="32"/>
  <c r="N25" i="32" s="1"/>
  <c r="L28" i="32"/>
  <c r="N28" i="32" s="1"/>
  <c r="L23" i="32"/>
  <c r="N23" i="32" s="1"/>
  <c r="L21" i="32"/>
  <c r="N21" i="32" s="1"/>
  <c r="L20" i="32"/>
  <c r="N20" i="32" s="1"/>
  <c r="L27" i="32"/>
  <c r="N27" i="32" s="1"/>
  <c r="L22" i="32"/>
  <c r="N22" i="32" s="1"/>
  <c r="L17" i="32"/>
  <c r="N17" i="32"/>
  <c r="L16" i="32"/>
  <c r="L35" i="32" l="1"/>
  <c r="L34" i="32"/>
  <c r="N16" i="32"/>
  <c r="J34" i="32"/>
  <c r="G8" i="32" s="1"/>
  <c r="J35" i="32"/>
  <c r="N35" i="32" l="1"/>
  <c r="N34" i="32"/>
  <c r="I13" i="30" s="1"/>
  <c r="I29" i="30" l="1"/>
  <c r="I24" i="30"/>
  <c r="I21" i="30"/>
  <c r="I22" i="30"/>
  <c r="I26" i="30"/>
  <c r="I18" i="30"/>
  <c r="D30" i="30" s="1"/>
  <c r="I36" i="30"/>
  <c r="K23" i="26" s="1"/>
  <c r="I31" i="30"/>
  <c r="I28" i="30"/>
  <c r="I27" i="30"/>
  <c r="I23" i="30"/>
  <c r="I25" i="30"/>
  <c r="I23" i="26" l="1"/>
  <c r="J23" i="26"/>
  <c r="K25" i="26"/>
  <c r="F31" i="30"/>
  <c r="J31" i="30"/>
  <c r="I38" i="30" a="1"/>
  <c r="I38" i="30" s="1"/>
  <c r="I39" i="30" s="1"/>
  <c r="F22" i="30"/>
  <c r="J22" i="30"/>
  <c r="F21" i="30"/>
  <c r="J21" i="30"/>
  <c r="J32" i="30" s="1"/>
  <c r="I32" i="30"/>
  <c r="J27" i="30"/>
  <c r="F27" i="30"/>
  <c r="M30" i="30"/>
  <c r="D32" i="30"/>
  <c r="M32" i="30" s="1"/>
  <c r="F26" i="30"/>
  <c r="J26" i="30"/>
  <c r="F25" i="30"/>
  <c r="J25" i="30"/>
  <c r="J23" i="30"/>
  <c r="F23" i="30"/>
  <c r="F24" i="30"/>
  <c r="J24" i="30"/>
  <c r="J28" i="30"/>
  <c r="F28" i="30"/>
  <c r="F29" i="30"/>
  <c r="J29" i="30"/>
  <c r="F32" i="30" l="1"/>
  <c r="F218" i="8" l="1"/>
  <c r="H218" i="8" s="1"/>
  <c r="H227" i="8" l="1"/>
  <c r="H285" i="8" s="1"/>
  <c r="S36" i="34"/>
  <c r="F227" i="8"/>
  <c r="F251" i="8" s="1"/>
  <c r="F285" i="8" s="1"/>
  <c r="Q36" i="34" l="1"/>
  <c r="Q46" i="34" s="1"/>
  <c r="S46" i="34"/>
  <c r="R29" i="34" l="1"/>
  <c r="R40" i="34"/>
  <c r="R26" i="34"/>
  <c r="R30" i="34"/>
  <c r="R27" i="34"/>
  <c r="R42" i="34"/>
  <c r="R45" i="34"/>
  <c r="R33" i="34"/>
  <c r="R35" i="34"/>
  <c r="R41" i="34"/>
  <c r="R36" i="34"/>
  <c r="R28" i="34"/>
  <c r="R43" i="34"/>
  <c r="R32" i="34"/>
  <c r="R38" i="34"/>
  <c r="I27" i="34"/>
  <c r="R44" i="34"/>
  <c r="C41" i="26" l="1"/>
  <c r="I35" i="34"/>
  <c r="G27" i="34"/>
  <c r="T30" i="34"/>
  <c r="S52" i="34"/>
  <c r="K27" i="34"/>
  <c r="R46" i="34"/>
  <c r="I46" i="34" l="1"/>
  <c r="K35" i="34" s="1"/>
  <c r="G35" i="34"/>
  <c r="S61" i="34"/>
  <c r="I56" i="34" s="1"/>
  <c r="Q52" i="34"/>
  <c r="Q61" i="34" s="1"/>
  <c r="C42" i="26"/>
  <c r="K229" i="8"/>
  <c r="H35" i="34" l="1"/>
  <c r="G56" i="34"/>
  <c r="I71" i="34"/>
  <c r="I55" i="34"/>
  <c r="G55" i="34" s="1"/>
  <c r="R52" i="34"/>
  <c r="R57" i="34"/>
  <c r="R59" i="34"/>
  <c r="R54" i="34"/>
  <c r="R55" i="34"/>
  <c r="K240" i="8"/>
  <c r="L213" i="8"/>
  <c r="M213" i="8" s="1"/>
  <c r="M216" i="8" s="1"/>
  <c r="K211" i="8" s="1"/>
  <c r="K238" i="8"/>
  <c r="K239" i="8"/>
  <c r="G46" i="34"/>
  <c r="T46" i="34"/>
  <c r="H45" i="34"/>
  <c r="H46" i="34" s="1"/>
  <c r="K44" i="34"/>
  <c r="H27" i="34"/>
  <c r="K28" i="34"/>
  <c r="H44" i="34"/>
  <c r="K43" i="34"/>
  <c r="K45" i="34"/>
  <c r="H43" i="34"/>
  <c r="K46" i="34"/>
  <c r="I70" i="34" l="1"/>
  <c r="I75" i="34" s="1"/>
  <c r="F41" i="26"/>
  <c r="D21" i="26"/>
  <c r="G71" i="34"/>
  <c r="G70" i="34" s="1"/>
  <c r="J43" i="15"/>
  <c r="K71" i="34"/>
  <c r="I60" i="34"/>
  <c r="L224" i="8" s="1"/>
  <c r="M224" i="8" s="1"/>
  <c r="R61" i="34"/>
  <c r="I59" i="34" l="1"/>
  <c r="I61" i="34" s="1"/>
  <c r="G46" i="15"/>
  <c r="F68" i="23" s="1"/>
  <c r="E21" i="26"/>
  <c r="F21" i="26"/>
  <c r="I43" i="15"/>
  <c r="I47" i="15" s="1"/>
  <c r="I42" i="30"/>
  <c r="J44" i="15"/>
  <c r="N229" i="8"/>
  <c r="H45" i="23"/>
  <c r="H45" i="20"/>
  <c r="H46" i="20"/>
  <c r="F42" i="26"/>
  <c r="G60" i="34"/>
  <c r="K75" i="34"/>
  <c r="I73" i="34"/>
  <c r="G75" i="34"/>
  <c r="G73" i="34" s="1"/>
  <c r="G76" i="34" s="1"/>
  <c r="D34" i="26"/>
  <c r="F66" i="20"/>
  <c r="E74" i="20" s="1"/>
  <c r="G47" i="15"/>
  <c r="G45" i="30"/>
  <c r="G46" i="30" s="1"/>
  <c r="G59" i="34" l="1"/>
  <c r="I76" i="34"/>
  <c r="D22" i="26"/>
  <c r="H57" i="20"/>
  <c r="H46" i="23"/>
  <c r="H59" i="23" s="1"/>
  <c r="H49" i="23"/>
  <c r="H83" i="23" s="1"/>
  <c r="D74" i="23" s="1"/>
  <c r="I43" i="30"/>
  <c r="I46" i="30"/>
  <c r="I54" i="30" s="1"/>
  <c r="D35" i="26"/>
  <c r="F35" i="26" s="1"/>
  <c r="F34" i="26"/>
  <c r="K183" i="8"/>
  <c r="K185" i="8" s="1"/>
  <c r="N238" i="8"/>
  <c r="N240" i="8"/>
  <c r="L223" i="8"/>
  <c r="N239" i="8"/>
  <c r="H56" i="34"/>
  <c r="H55" i="34" s="1"/>
  <c r="H53" i="34"/>
  <c r="H52" i="34" s="1"/>
  <c r="G61" i="34"/>
  <c r="H60" i="34"/>
  <c r="H59" i="34" s="1"/>
  <c r="F68" i="20"/>
  <c r="G54" i="15"/>
  <c r="F70" i="23"/>
  <c r="F79" i="23" s="1"/>
  <c r="H84" i="20"/>
  <c r="I84" i="20"/>
  <c r="K84" i="20"/>
  <c r="L84" i="20"/>
  <c r="J84" i="20"/>
  <c r="I55" i="30" l="1"/>
  <c r="I59" i="30" s="1"/>
  <c r="I56" i="30"/>
  <c r="I60" i="30" s="1"/>
  <c r="D49" i="30"/>
  <c r="K29" i="26" s="1"/>
  <c r="H61" i="23"/>
  <c r="H60" i="23"/>
  <c r="H62" i="23"/>
  <c r="I59" i="23" s="1"/>
  <c r="M223" i="8"/>
  <c r="L225" i="8"/>
  <c r="H59" i="20"/>
  <c r="H60" i="20"/>
  <c r="I57" i="20" s="1"/>
  <c r="H58" i="20"/>
  <c r="D47" i="30"/>
  <c r="J27" i="26" s="1"/>
  <c r="D48" i="30"/>
  <c r="J28" i="26" s="1"/>
  <c r="C34" i="26"/>
  <c r="C35" i="26" s="1"/>
  <c r="E22" i="26"/>
  <c r="E23" i="26" s="1"/>
  <c r="F22" i="26"/>
  <c r="F23" i="26" s="1"/>
  <c r="D23" i="26"/>
  <c r="H68" i="34"/>
  <c r="H67" i="34" s="1"/>
  <c r="H71" i="34"/>
  <c r="H70" i="34" s="1"/>
  <c r="H75" i="34"/>
  <c r="H73" i="34" s="1"/>
  <c r="N81" i="20"/>
  <c r="O81" i="20" s="1"/>
  <c r="P83" i="20" s="1"/>
  <c r="F70" i="20"/>
  <c r="F88" i="23"/>
  <c r="F108" i="23" s="1"/>
  <c r="F112" i="23"/>
  <c r="F114" i="23" s="1"/>
  <c r="F119" i="23" s="1"/>
  <c r="F124" i="23" s="1"/>
  <c r="F130" i="23" s="1"/>
  <c r="I85" i="23"/>
  <c r="Q85" i="23"/>
  <c r="O85" i="23"/>
  <c r="P85" i="23"/>
  <c r="M85" i="23"/>
  <c r="H85" i="23"/>
  <c r="N85" i="23"/>
  <c r="L85" i="23"/>
  <c r="K85" i="23"/>
  <c r="J85" i="23"/>
  <c r="H61" i="34"/>
  <c r="K54" i="15"/>
  <c r="G61" i="15"/>
  <c r="H76" i="34" l="1"/>
  <c r="I62" i="23"/>
  <c r="J59" i="23" s="1"/>
  <c r="I60" i="23"/>
  <c r="N222" i="8"/>
  <c r="M225" i="8"/>
  <c r="K220" i="8" s="1"/>
  <c r="I61" i="23"/>
  <c r="H65" i="23"/>
  <c r="H70" i="23" s="1"/>
  <c r="C20" i="26"/>
  <c r="C74" i="23"/>
  <c r="C74" i="20"/>
  <c r="C21" i="26"/>
  <c r="C22" i="26"/>
  <c r="I60" i="20"/>
  <c r="J57" i="20" s="1"/>
  <c r="I58" i="20"/>
  <c r="I59" i="20"/>
  <c r="H63" i="20"/>
  <c r="D59" i="30"/>
  <c r="K28" i="26" s="1"/>
  <c r="C59" i="30"/>
  <c r="K27" i="26" s="1"/>
  <c r="M70" i="20"/>
  <c r="N71" i="20" s="1"/>
  <c r="O72" i="20" s="1"/>
  <c r="O73" i="20" s="1"/>
  <c r="F107" i="20"/>
  <c r="C23" i="26" l="1"/>
  <c r="H79" i="23"/>
  <c r="H75" i="23"/>
  <c r="C75" i="23" s="1"/>
  <c r="J61" i="23"/>
  <c r="I65" i="23"/>
  <c r="H64" i="20"/>
  <c r="H68" i="20"/>
  <c r="H75" i="20" s="1"/>
  <c r="C75" i="20" s="1"/>
  <c r="H70" i="20"/>
  <c r="H85" i="20"/>
  <c r="I63" i="20"/>
  <c r="J59" i="20"/>
  <c r="J76" i="20"/>
  <c r="L76" i="20"/>
  <c r="K76" i="20"/>
  <c r="I76" i="20"/>
  <c r="C76" i="20" s="1"/>
  <c r="H86" i="23"/>
  <c r="J58" i="20"/>
  <c r="J60" i="20"/>
  <c r="K57" i="20" s="1"/>
  <c r="O76" i="23"/>
  <c r="K76" i="23"/>
  <c r="Q76" i="23"/>
  <c r="I76" i="23"/>
  <c r="C76" i="23" s="1"/>
  <c r="P76" i="23"/>
  <c r="M76" i="23"/>
  <c r="N76" i="23"/>
  <c r="L76" i="23"/>
  <c r="J76" i="23"/>
  <c r="J60" i="23"/>
  <c r="J62" i="23"/>
  <c r="K59" i="23" s="1"/>
  <c r="F111" i="20"/>
  <c r="F113" i="20" s="1"/>
  <c r="C71" i="20" l="1"/>
  <c r="C73" i="20"/>
  <c r="H140" i="23"/>
  <c r="F140" i="23" s="1"/>
  <c r="H138" i="23"/>
  <c r="H88" i="23"/>
  <c r="H108" i="23" s="1"/>
  <c r="I66" i="23"/>
  <c r="I70" i="23"/>
  <c r="I75" i="23" s="1"/>
  <c r="I79" i="23"/>
  <c r="I86" i="23"/>
  <c r="K61" i="23"/>
  <c r="J65" i="23"/>
  <c r="K60" i="23"/>
  <c r="K62" i="23"/>
  <c r="L59" i="23" s="1"/>
  <c r="K59" i="20"/>
  <c r="J63" i="20"/>
  <c r="K60" i="20"/>
  <c r="L57" i="20" s="1"/>
  <c r="K58" i="20"/>
  <c r="I68" i="20"/>
  <c r="I75" i="20" s="1"/>
  <c r="I64" i="20"/>
  <c r="I70" i="20"/>
  <c r="I85" i="20"/>
  <c r="C72" i="23"/>
  <c r="C71" i="23"/>
  <c r="C73" i="23"/>
  <c r="H139" i="20"/>
  <c r="H137" i="20"/>
  <c r="M137" i="20" s="1"/>
  <c r="H87" i="20"/>
  <c r="H107" i="20" s="1"/>
  <c r="F118" i="20"/>
  <c r="J68" i="20" l="1"/>
  <c r="J75" i="20" s="1"/>
  <c r="J64" i="20"/>
  <c r="J70" i="20"/>
  <c r="J85" i="20"/>
  <c r="K63" i="20"/>
  <c r="L59" i="20"/>
  <c r="L63" i="20" s="1"/>
  <c r="L60" i="23"/>
  <c r="L62" i="23"/>
  <c r="M59" i="23" s="1"/>
  <c r="H141" i="23"/>
  <c r="H112" i="23"/>
  <c r="F138" i="23"/>
  <c r="J66" i="23"/>
  <c r="J70" i="23"/>
  <c r="J75" i="23" s="1"/>
  <c r="J79" i="23"/>
  <c r="J86" i="23"/>
  <c r="S108" i="23"/>
  <c r="R108" i="23"/>
  <c r="K65" i="23"/>
  <c r="L61" i="23"/>
  <c r="M139" i="20"/>
  <c r="H134" i="20"/>
  <c r="C134" i="20" s="1"/>
  <c r="H133" i="20"/>
  <c r="I140" i="23"/>
  <c r="I138" i="23"/>
  <c r="I112" i="23" s="1"/>
  <c r="I114" i="23" s="1"/>
  <c r="I119" i="23" s="1"/>
  <c r="I124" i="23" s="1"/>
  <c r="I130" i="23" s="1"/>
  <c r="I88" i="23"/>
  <c r="I108" i="23" s="1"/>
  <c r="I109" i="23" s="1"/>
  <c r="I139" i="20"/>
  <c r="I87" i="20"/>
  <c r="I107" i="20" s="1"/>
  <c r="I111" i="20" s="1"/>
  <c r="I113" i="20" s="1"/>
  <c r="I118" i="20" s="1"/>
  <c r="I123" i="20" s="1"/>
  <c r="I129" i="20" s="1"/>
  <c r="I137" i="20"/>
  <c r="H111" i="20"/>
  <c r="H113" i="20" s="1"/>
  <c r="M107" i="20"/>
  <c r="C107" i="20" s="1"/>
  <c r="L58" i="20"/>
  <c r="L60" i="20"/>
  <c r="L61" i="20" s="1"/>
  <c r="F123" i="20"/>
  <c r="I141" i="23" l="1"/>
  <c r="C108" i="23"/>
  <c r="H118" i="20"/>
  <c r="M113" i="20"/>
  <c r="J140" i="23"/>
  <c r="J138" i="23"/>
  <c r="J112" i="23" s="1"/>
  <c r="J114" i="23" s="1"/>
  <c r="J119" i="23" s="1"/>
  <c r="J124" i="23" s="1"/>
  <c r="J130" i="23" s="1"/>
  <c r="J88" i="23"/>
  <c r="J108" i="23" s="1"/>
  <c r="J109" i="23" s="1"/>
  <c r="J137" i="20"/>
  <c r="J92" i="20"/>
  <c r="J87" i="20"/>
  <c r="J107" i="20" s="1"/>
  <c r="J111" i="20" s="1"/>
  <c r="J113" i="20" s="1"/>
  <c r="J118" i="20" s="1"/>
  <c r="J123" i="20" s="1"/>
  <c r="J129" i="20" s="1"/>
  <c r="J139" i="20"/>
  <c r="K70" i="20"/>
  <c r="K68" i="20"/>
  <c r="K75" i="20" s="1"/>
  <c r="K64" i="20"/>
  <c r="K85" i="20"/>
  <c r="L65" i="23"/>
  <c r="M61" i="23"/>
  <c r="I133" i="20"/>
  <c r="I134" i="20"/>
  <c r="K66" i="23"/>
  <c r="K79" i="23"/>
  <c r="K70" i="23"/>
  <c r="K75" i="23" s="1"/>
  <c r="K86" i="23"/>
  <c r="Q111" i="23"/>
  <c r="H114" i="23"/>
  <c r="L64" i="20"/>
  <c r="L68" i="20"/>
  <c r="L75" i="20" s="1"/>
  <c r="L85" i="20"/>
  <c r="L70" i="20"/>
  <c r="L89" i="20" s="1"/>
  <c r="M60" i="23"/>
  <c r="M62" i="23"/>
  <c r="N59" i="23" s="1"/>
  <c r="F129" i="20"/>
  <c r="L79" i="23" l="1"/>
  <c r="L70" i="23"/>
  <c r="L75" i="23" s="1"/>
  <c r="L66" i="23"/>
  <c r="L86" i="23"/>
  <c r="K140" i="23"/>
  <c r="K138" i="23"/>
  <c r="K112" i="23" s="1"/>
  <c r="K114" i="23" s="1"/>
  <c r="K119" i="23" s="1"/>
  <c r="K124" i="23" s="1"/>
  <c r="K130" i="23" s="1"/>
  <c r="K88" i="23"/>
  <c r="K108" i="23" s="1"/>
  <c r="K109" i="23" s="1"/>
  <c r="J134" i="20"/>
  <c r="J133" i="20"/>
  <c r="H123" i="20"/>
  <c r="M118" i="20"/>
  <c r="N62" i="23"/>
  <c r="O59" i="23" s="1"/>
  <c r="N60" i="23"/>
  <c r="K87" i="20"/>
  <c r="K107" i="20" s="1"/>
  <c r="K111" i="20" s="1"/>
  <c r="K113" i="20" s="1"/>
  <c r="K118" i="20" s="1"/>
  <c r="K123" i="20" s="1"/>
  <c r="K129" i="20" s="1"/>
  <c r="K92" i="20"/>
  <c r="K137" i="20"/>
  <c r="K139" i="20"/>
  <c r="L87" i="20"/>
  <c r="L111" i="20" s="1"/>
  <c r="L113" i="20" s="1"/>
  <c r="L139" i="20"/>
  <c r="L137" i="20"/>
  <c r="J141" i="23"/>
  <c r="L112" i="20"/>
  <c r="L92" i="20" s="1"/>
  <c r="L93" i="20" s="1"/>
  <c r="H119" i="23"/>
  <c r="R114" i="23"/>
  <c r="M65" i="23"/>
  <c r="N61" i="23"/>
  <c r="C72" i="20"/>
  <c r="L114" i="20" l="1"/>
  <c r="L116" i="20" s="1"/>
  <c r="O60" i="23"/>
  <c r="O62" i="23"/>
  <c r="P59" i="23" s="1"/>
  <c r="L140" i="23"/>
  <c r="L138" i="23"/>
  <c r="L112" i="23" s="1"/>
  <c r="L114" i="23" s="1"/>
  <c r="L119" i="23" s="1"/>
  <c r="L124" i="23" s="1"/>
  <c r="L130" i="23" s="1"/>
  <c r="L88" i="23"/>
  <c r="L108" i="23" s="1"/>
  <c r="L109" i="23" s="1"/>
  <c r="N65" i="23"/>
  <c r="O61" i="23"/>
  <c r="M70" i="23"/>
  <c r="M75" i="23" s="1"/>
  <c r="M79" i="23"/>
  <c r="M66" i="23"/>
  <c r="M86" i="23"/>
  <c r="H124" i="23"/>
  <c r="R119" i="23"/>
  <c r="H129" i="20"/>
  <c r="M123" i="20"/>
  <c r="L118" i="20"/>
  <c r="K141" i="23"/>
  <c r="K134" i="20"/>
  <c r="K133" i="20"/>
  <c r="L141" i="23"/>
  <c r="D37" i="30"/>
  <c r="D38" i="15"/>
  <c r="J38" i="15" s="1"/>
  <c r="C131" i="20" l="1"/>
  <c r="C129" i="20"/>
  <c r="O65" i="23"/>
  <c r="P61" i="23"/>
  <c r="P60" i="23"/>
  <c r="P62" i="23"/>
  <c r="Q59" i="23" s="1"/>
  <c r="H130" i="23"/>
  <c r="R124" i="23"/>
  <c r="M140" i="23"/>
  <c r="M88" i="23"/>
  <c r="M108" i="23" s="1"/>
  <c r="M109" i="23" s="1"/>
  <c r="M138" i="23"/>
  <c r="N70" i="23"/>
  <c r="N75" i="23" s="1"/>
  <c r="N79" i="23"/>
  <c r="N66" i="23"/>
  <c r="N86" i="23"/>
  <c r="L117" i="20"/>
  <c r="L96" i="20"/>
  <c r="J39" i="15"/>
  <c r="J40" i="15" s="1"/>
  <c r="K13" i="26"/>
  <c r="I13" i="26" l="1"/>
  <c r="J13" i="26"/>
  <c r="N140" i="23"/>
  <c r="N138" i="23"/>
  <c r="N112" i="23" s="1"/>
  <c r="N114" i="23" s="1"/>
  <c r="N119" i="23" s="1"/>
  <c r="N124" i="23" s="1"/>
  <c r="N130" i="23" s="1"/>
  <c r="N88" i="23"/>
  <c r="N108" i="23" s="1"/>
  <c r="N109" i="23" s="1"/>
  <c r="S130" i="23"/>
  <c r="R130" i="23"/>
  <c r="P65" i="23"/>
  <c r="Q61" i="23"/>
  <c r="Q65" i="23" s="1"/>
  <c r="Q62" i="23"/>
  <c r="Q63" i="23" s="1"/>
  <c r="Q79" i="23" s="1"/>
  <c r="Q90" i="23" s="1"/>
  <c r="Q60" i="23"/>
  <c r="M141" i="23"/>
  <c r="M112" i="23"/>
  <c r="M114" i="23" s="1"/>
  <c r="M119" i="23" s="1"/>
  <c r="M124" i="23" s="1"/>
  <c r="M130" i="23" s="1"/>
  <c r="O70" i="23"/>
  <c r="O75" i="23" s="1"/>
  <c r="O66" i="23"/>
  <c r="O79" i="23"/>
  <c r="O86" i="23"/>
  <c r="L97" i="20"/>
  <c r="L119" i="20"/>
  <c r="L121" i="20" s="1"/>
  <c r="L31" i="15"/>
  <c r="J47" i="15"/>
  <c r="K14" i="26"/>
  <c r="N141" i="23" l="1"/>
  <c r="Q113" i="23"/>
  <c r="O140" i="23"/>
  <c r="O88" i="23"/>
  <c r="O108" i="23" s="1"/>
  <c r="O109" i="23" s="1"/>
  <c r="O138" i="23"/>
  <c r="Q70" i="23"/>
  <c r="Q66" i="23"/>
  <c r="Q86" i="23"/>
  <c r="P79" i="23"/>
  <c r="P66" i="23"/>
  <c r="P70" i="23"/>
  <c r="P75" i="23" s="1"/>
  <c r="P86" i="23"/>
  <c r="L122" i="20"/>
  <c r="L124" i="20" s="1"/>
  <c r="P122" i="20"/>
  <c r="L100" i="20"/>
  <c r="L123" i="20"/>
  <c r="C43" i="26"/>
  <c r="D43" i="26"/>
  <c r="F43" i="26"/>
  <c r="E43" i="26"/>
  <c r="K42" i="26"/>
  <c r="J56" i="15"/>
  <c r="D49" i="15"/>
  <c r="J17" i="26" s="1"/>
  <c r="D48" i="15"/>
  <c r="J16" i="26" s="1"/>
  <c r="D50" i="15"/>
  <c r="K18" i="26" s="1"/>
  <c r="L127" i="20" l="1"/>
  <c r="L128" i="20" s="1"/>
  <c r="Q75" i="23"/>
  <c r="P140" i="23"/>
  <c r="P88" i="23"/>
  <c r="P108" i="23" s="1"/>
  <c r="P138" i="23"/>
  <c r="P112" i="23" s="1"/>
  <c r="P114" i="23" s="1"/>
  <c r="P119" i="23" s="1"/>
  <c r="P124" i="23" s="1"/>
  <c r="P130" i="23" s="1"/>
  <c r="O141" i="23"/>
  <c r="O112" i="23"/>
  <c r="O114" i="23" s="1"/>
  <c r="O119" i="23" s="1"/>
  <c r="O124" i="23" s="1"/>
  <c r="O130" i="23" s="1"/>
  <c r="L101" i="20"/>
  <c r="Q138" i="23"/>
  <c r="Q112" i="23" s="1"/>
  <c r="Q114" i="23" s="1"/>
  <c r="Q140" i="23"/>
  <c r="Q88" i="23"/>
  <c r="Q115" i="23"/>
  <c r="Q117" i="23" s="1"/>
  <c r="Q93" i="23"/>
  <c r="Q94" i="23" s="1"/>
  <c r="J58" i="15"/>
  <c r="J62" i="15" s="1"/>
  <c r="J57" i="15"/>
  <c r="J61" i="15" s="1"/>
  <c r="D61" i="15" l="1"/>
  <c r="K17" i="26" s="1"/>
  <c r="C61" i="15"/>
  <c r="K16" i="26" s="1"/>
  <c r="L129" i="20"/>
  <c r="C130" i="20" s="1"/>
  <c r="Q119" i="23"/>
  <c r="L105" i="20"/>
  <c r="L130" i="20"/>
  <c r="L133" i="20"/>
  <c r="Q141" i="23"/>
  <c r="P141" i="23"/>
  <c r="Q118" i="23"/>
  <c r="Q97" i="23"/>
  <c r="L104" i="20"/>
  <c r="L107" i="20" s="1"/>
  <c r="N107" i="20" s="1"/>
  <c r="C108" i="20" s="1"/>
  <c r="L131" i="20"/>
  <c r="L134" i="20" l="1"/>
  <c r="L132" i="20"/>
  <c r="Q98" i="23"/>
  <c r="Q120" i="23"/>
  <c r="Q122" i="23" s="1"/>
  <c r="T123" i="23" l="1"/>
  <c r="Q101" i="23"/>
  <c r="Q123" i="23"/>
  <c r="Q126" i="23" s="1"/>
  <c r="Q127" i="23" s="1"/>
  <c r="Q124" i="23"/>
  <c r="Q130" i="23" l="1"/>
  <c r="Q128" i="23"/>
  <c r="Q106" i="23" s="1"/>
  <c r="Q105" i="23"/>
  <c r="Q108" i="23" s="1"/>
  <c r="Q102" i="23"/>
  <c r="Q131"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59" authorId="0" shapeId="0" xr:uid="{65CED915-8537-4D89-8F9F-7C083AEE8E5C}">
      <text>
        <r>
          <rPr>
            <b/>
            <sz val="9"/>
            <color indexed="81"/>
            <rFont val="Tahoma"/>
            <family val="2"/>
          </rPr>
          <t>Note:</t>
        </r>
        <r>
          <rPr>
            <sz val="9"/>
            <color indexed="81"/>
            <rFont val="Tahoma"/>
            <family val="2"/>
          </rPr>
          <t xml:space="preserve">
Untrended at Permit Ready (12 months) &amp; Deducting Tax Credits from Basis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tc={06DD8E24-41B6-4030-94C2-7546DC2C0C2B}</author>
    <author>tc={C3860E8E-9A39-491A-879C-4BF2789D2BCF}</author>
    <author>tc={C013E64D-0381-4C7A-8C4C-595663762C6F}</author>
  </authors>
  <commentList>
    <comment ref="D57" authorId="0" shapeId="0" xr:uid="{06DD8E24-41B6-4030-94C2-7546DC2C0C2B}">
      <text>
        <t>[Threaded comment]
Your version of Excel allows you to read this threaded comment; however, any edits to it will get removed if the file is opened in a newer version of Excel. Learn more: https://go.microsoft.com/fwlink/?linkid=870924
Comment:
    What are the entitlement fees to date?</t>
      </text>
    </comment>
    <comment ref="H235" authorId="1" shapeId="0" xr:uid="{C3860E8E-9A39-491A-879C-4BF2789D2BCF}">
      <text>
        <t>[Threaded comment]
Your version of Excel allows you to read this threaded comment; however, any edits to it will get removed if the file is opened in a newer version of Excel. Learn more: https://go.microsoft.com/fwlink/?linkid=870924
Comment:
    50% Pinnacle. 50% to BCCM for other $4M</t>
      </text>
    </comment>
    <comment ref="M255" authorId="2" shapeId="0" xr:uid="{C013E64D-0381-4C7A-8C4C-595663762C6F}">
      <text>
        <t>[Threaded comment]
Your version of Excel allows you to read this threaded comment; however, any edits to it will get removed if the file is opened in a newer version of Excel. Learn more: https://go.microsoft.com/fwlink/?linkid=870924
Comment:
    See pro forma. Paid with Cash Flow</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31" authorId="0" shapeId="0" xr:uid="{E8E39F9A-B63E-4FD0-AE64-D3D4ACC4BF42}">
      <text>
        <r>
          <rPr>
            <b/>
            <sz val="9"/>
            <color indexed="81"/>
            <rFont val="Tahoma"/>
            <family val="2"/>
          </rPr>
          <t>Author:</t>
        </r>
        <r>
          <rPr>
            <sz val="9"/>
            <color indexed="81"/>
            <rFont val="Tahoma"/>
            <family val="2"/>
          </rPr>
          <t xml:space="preserve">
Reassessed Value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6" authorId="0" shapeId="0" xr:uid="{32041093-E719-423C-8CE9-E991B5F8367D}">
      <text>
        <r>
          <rPr>
            <b/>
            <sz val="9"/>
            <color indexed="81"/>
            <rFont val="Tahoma"/>
            <family val="2"/>
          </rPr>
          <t>Most Quit Location</t>
        </r>
        <r>
          <rPr>
            <sz val="9"/>
            <color indexed="81"/>
            <rFont val="Tahoma"/>
            <family val="2"/>
          </rPr>
          <t xml:space="preserve">
</t>
        </r>
      </text>
    </comment>
    <comment ref="C18" authorId="0" shapeId="0" xr:uid="{5B4C42E5-8C51-4D69-8BCC-3FB504F2B7E6}">
      <text>
        <r>
          <rPr>
            <b/>
            <sz val="9"/>
            <color indexed="81"/>
            <rFont val="Tahoma"/>
            <family val="2"/>
          </rPr>
          <t>Most Quit Location</t>
        </r>
      </text>
    </comment>
    <comment ref="C19" authorId="0" shapeId="0" xr:uid="{1A364221-39AB-47BC-9E44-C165E8735E8E}">
      <text>
        <r>
          <rPr>
            <sz val="9"/>
            <color indexed="81"/>
            <rFont val="Tahoma"/>
            <family val="2"/>
          </rPr>
          <t>Most Quit Location</t>
        </r>
      </text>
    </comment>
    <comment ref="C20" authorId="0" shapeId="0" xr:uid="{2646A837-C45E-4A01-AA00-AF2CEDCECA9E}">
      <text>
        <r>
          <rPr>
            <b/>
            <sz val="9"/>
            <color indexed="81"/>
            <rFont val="Tahoma"/>
            <family val="2"/>
          </rPr>
          <t>Most Quit Location</t>
        </r>
      </text>
    </comment>
    <comment ref="C21" authorId="0" shapeId="0" xr:uid="{E660B81D-322F-40E3-9A93-863B999B4719}">
      <text>
        <r>
          <rPr>
            <b/>
            <sz val="9"/>
            <color indexed="81"/>
            <rFont val="Tahoma"/>
            <family val="2"/>
          </rPr>
          <t>Open to the South and East</t>
        </r>
        <r>
          <rPr>
            <sz val="9"/>
            <color indexed="81"/>
            <rFont val="Tahoma"/>
            <family val="2"/>
          </rPr>
          <t xml:space="preserve">
</t>
        </r>
      </text>
    </comment>
    <comment ref="C23" authorId="0" shapeId="0" xr:uid="{C5C20312-3975-4F89-A063-576F9EE475B5}">
      <text>
        <r>
          <rPr>
            <b/>
            <sz val="9"/>
            <color indexed="81"/>
            <rFont val="Tahoma"/>
            <family val="2"/>
          </rPr>
          <t>Most Quit Location and open on two sides</t>
        </r>
        <r>
          <rPr>
            <sz val="9"/>
            <color indexed="81"/>
            <rFont val="Tahoma"/>
            <family val="2"/>
          </rPr>
          <t xml:space="preserve">
</t>
        </r>
      </text>
    </comment>
    <comment ref="C24" authorId="0" shapeId="0" xr:uid="{02CD15CC-F0E7-42CA-8D5A-1469C3DDA6B8}">
      <text>
        <r>
          <rPr>
            <b/>
            <sz val="9"/>
            <color indexed="81"/>
            <rFont val="Tahoma"/>
            <family val="2"/>
          </rPr>
          <t>Open on two sides</t>
        </r>
        <r>
          <rPr>
            <sz val="9"/>
            <color indexed="81"/>
            <rFont val="Tahoma"/>
            <family val="2"/>
          </rPr>
          <t xml:space="preserve">
</t>
        </r>
      </text>
    </comment>
    <comment ref="C27" authorId="0" shapeId="0" xr:uid="{B019D7AF-EF87-465F-AF63-0423B166D391}">
      <text>
        <r>
          <rPr>
            <b/>
            <sz val="9"/>
            <color indexed="81"/>
            <rFont val="Tahoma"/>
            <family val="2"/>
          </rPr>
          <t>Ocean Views</t>
        </r>
        <r>
          <rPr>
            <sz val="9"/>
            <color indexed="81"/>
            <rFont val="Tahoma"/>
            <family val="2"/>
          </rPr>
          <t xml:space="preserve">
</t>
        </r>
      </text>
    </comment>
    <comment ref="C29" authorId="0" shapeId="0" xr:uid="{5EA84CC9-715A-4B9F-AE50-3469FA853586}">
      <text>
        <r>
          <rPr>
            <b/>
            <sz val="9"/>
            <color indexed="81"/>
            <rFont val="Tahoma"/>
            <family val="2"/>
          </rPr>
          <t>Most Quit Location and open on two sides</t>
        </r>
        <r>
          <rPr>
            <sz val="9"/>
            <color indexed="81"/>
            <rFont val="Tahoma"/>
            <family val="2"/>
          </rPr>
          <t xml:space="preserve">
</t>
        </r>
      </text>
    </comment>
    <comment ref="C33" authorId="0" shapeId="0" xr:uid="{AA158685-532C-4B92-A7BE-321D26D186E4}">
      <text>
        <r>
          <rPr>
            <b/>
            <sz val="9"/>
            <color indexed="81"/>
            <rFont val="Tahoma"/>
            <family val="2"/>
          </rPr>
          <t>Ocean View</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30" authorId="0" shapeId="0" xr:uid="{00B398D8-6CEC-4A68-8275-23DCD4100D05}">
      <text>
        <r>
          <rPr>
            <b/>
            <sz val="9"/>
            <color indexed="81"/>
            <rFont val="Tahoma"/>
            <family val="2"/>
          </rPr>
          <t>Author:</t>
        </r>
        <r>
          <rPr>
            <sz val="9"/>
            <color indexed="81"/>
            <rFont val="Tahoma"/>
            <family val="2"/>
          </rPr>
          <t xml:space="preserve">
Reassesed Value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6" authorId="0" shapeId="0" xr:uid="{FB3BF161-9C1C-47E0-AF81-44786135EA43}">
      <text>
        <r>
          <rPr>
            <b/>
            <sz val="9"/>
            <color indexed="81"/>
            <rFont val="Tahoma"/>
            <family val="2"/>
          </rPr>
          <t>Most Quit Location</t>
        </r>
        <r>
          <rPr>
            <sz val="9"/>
            <color indexed="81"/>
            <rFont val="Tahoma"/>
            <family val="2"/>
          </rPr>
          <t xml:space="preserve">
</t>
        </r>
      </text>
    </comment>
    <comment ref="C18" authorId="0" shapeId="0" xr:uid="{29D28EC8-6D32-4310-8310-41455D41B146}">
      <text>
        <r>
          <rPr>
            <b/>
            <sz val="9"/>
            <color indexed="81"/>
            <rFont val="Tahoma"/>
            <family val="2"/>
          </rPr>
          <t>Most Quit Location</t>
        </r>
      </text>
    </comment>
    <comment ref="C19" authorId="0" shapeId="0" xr:uid="{394F6E45-6191-4FA3-92B9-B2410D8C8764}">
      <text>
        <r>
          <rPr>
            <sz val="9"/>
            <color indexed="81"/>
            <rFont val="Tahoma"/>
            <family val="2"/>
          </rPr>
          <t>Most Quit Location</t>
        </r>
      </text>
    </comment>
    <comment ref="C20" authorId="0" shapeId="0" xr:uid="{D613C375-922C-4B55-8C2B-BB83789DC846}">
      <text>
        <r>
          <rPr>
            <b/>
            <sz val="9"/>
            <color indexed="81"/>
            <rFont val="Tahoma"/>
            <family val="2"/>
          </rPr>
          <t>Most Quit Location</t>
        </r>
      </text>
    </comment>
    <comment ref="C21" authorId="0" shapeId="0" xr:uid="{A9F7590E-3FF8-4AE8-A7A6-EEC33BE04867}">
      <text>
        <r>
          <rPr>
            <b/>
            <sz val="9"/>
            <color indexed="81"/>
            <rFont val="Tahoma"/>
            <family val="2"/>
          </rPr>
          <t>Open to the South and East</t>
        </r>
        <r>
          <rPr>
            <sz val="9"/>
            <color indexed="81"/>
            <rFont val="Tahoma"/>
            <family val="2"/>
          </rPr>
          <t xml:space="preserve">
</t>
        </r>
      </text>
    </comment>
    <comment ref="C23" authorId="0" shapeId="0" xr:uid="{783E68A4-5783-43C3-AAA3-BE111FBD2A46}">
      <text>
        <r>
          <rPr>
            <b/>
            <sz val="9"/>
            <color indexed="81"/>
            <rFont val="Tahoma"/>
            <family val="2"/>
          </rPr>
          <t>Most Quit Location and open on two sides</t>
        </r>
        <r>
          <rPr>
            <sz val="9"/>
            <color indexed="81"/>
            <rFont val="Tahoma"/>
            <family val="2"/>
          </rPr>
          <t xml:space="preserve">
</t>
        </r>
      </text>
    </comment>
    <comment ref="C24" authorId="0" shapeId="0" xr:uid="{9150854A-2516-490A-BA3C-B8AAEA741B14}">
      <text>
        <r>
          <rPr>
            <b/>
            <sz val="9"/>
            <color indexed="81"/>
            <rFont val="Tahoma"/>
            <family val="2"/>
          </rPr>
          <t>Open on two sides</t>
        </r>
        <r>
          <rPr>
            <sz val="9"/>
            <color indexed="81"/>
            <rFont val="Tahoma"/>
            <family val="2"/>
          </rPr>
          <t xml:space="preserve">
</t>
        </r>
      </text>
    </comment>
    <comment ref="C27" authorId="0" shapeId="0" xr:uid="{7F919F42-03F8-4D3C-A1EF-091A07423BD6}">
      <text>
        <r>
          <rPr>
            <b/>
            <sz val="9"/>
            <color indexed="81"/>
            <rFont val="Tahoma"/>
            <family val="2"/>
          </rPr>
          <t>Ocean Views</t>
        </r>
        <r>
          <rPr>
            <sz val="9"/>
            <color indexed="81"/>
            <rFont val="Tahoma"/>
            <family val="2"/>
          </rPr>
          <t xml:space="preserve">
</t>
        </r>
      </text>
    </comment>
    <comment ref="C29" authorId="0" shapeId="0" xr:uid="{7BB0B2DA-3380-4A93-82D3-FC0923E6F305}">
      <text>
        <r>
          <rPr>
            <b/>
            <sz val="9"/>
            <color indexed="81"/>
            <rFont val="Tahoma"/>
            <family val="2"/>
          </rPr>
          <t>Most Quit Location and open on two sides</t>
        </r>
        <r>
          <rPr>
            <sz val="9"/>
            <color indexed="81"/>
            <rFont val="Tahoma"/>
            <family val="2"/>
          </rPr>
          <t xml:space="preserve">
</t>
        </r>
      </text>
    </comment>
    <comment ref="C33" authorId="0" shapeId="0" xr:uid="{EC4306BA-095B-41FB-8FAF-20B155462CCD}">
      <text>
        <r>
          <rPr>
            <b/>
            <sz val="9"/>
            <color indexed="81"/>
            <rFont val="Tahoma"/>
            <family val="2"/>
          </rPr>
          <t>Ocean View</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<sst xmlns="http://schemas.openxmlformats.org/spreadsheetml/2006/main" count="3411" uniqueCount="840">
  <si>
    <t>PROJECT SUMMARY</t>
  </si>
  <si>
    <t>x</t>
  </si>
  <si>
    <t>Project Name</t>
  </si>
  <si>
    <t>Address</t>
  </si>
  <si>
    <t>Lot Size Square Feet</t>
  </si>
  <si>
    <t>Residential Square Feet</t>
  </si>
  <si>
    <t>Commercial Exit Cap Rate</t>
  </si>
  <si>
    <t>Commercial Rentable Square Feet</t>
  </si>
  <si>
    <t>Cost of Sale</t>
  </si>
  <si>
    <t>Total Rentable Square Feet</t>
  </si>
  <si>
    <t>Number of Beds / Units / Avg Unit Size</t>
  </si>
  <si>
    <t>Exit Price (Residential)</t>
  </si>
  <si>
    <t xml:space="preserve">Residential Rent per Bed / Unit / Square Foot </t>
  </si>
  <si>
    <t>Commercial Rent per Square Foot</t>
  </si>
  <si>
    <t xml:space="preserve">Total On-site Parking Residential / Commercial </t>
  </si>
  <si>
    <t>71 / 8</t>
  </si>
  <si>
    <t>Exit Price (Commercial)</t>
  </si>
  <si>
    <t>SOURCES</t>
  </si>
  <si>
    <t>% SOURCES</t>
  </si>
  <si>
    <t>$ AMOUNT</t>
  </si>
  <si>
    <t>PER UNIT</t>
  </si>
  <si>
    <t>PER RSF</t>
  </si>
  <si>
    <t>Construction Debt</t>
  </si>
  <si>
    <t>Total Project Profit</t>
  </si>
  <si>
    <t>Equity</t>
  </si>
  <si>
    <t>TOTAL SOURCES</t>
  </si>
  <si>
    <t>USES</t>
  </si>
  <si>
    <t>% USES</t>
  </si>
  <si>
    <t>Land Cost</t>
  </si>
  <si>
    <t>Hard Cost</t>
  </si>
  <si>
    <t>Soft Cost</t>
  </si>
  <si>
    <t>TOTAL USES</t>
  </si>
  <si>
    <t>PROJECT SCHEDULE</t>
  </si>
  <si>
    <t>Land Acquisition</t>
  </si>
  <si>
    <t>TOTAL EQUITY</t>
  </si>
  <si>
    <t>Construction Starts</t>
  </si>
  <si>
    <t>Construction Completion</t>
  </si>
  <si>
    <t>Stabilization</t>
  </si>
  <si>
    <t>LOANS</t>
  </si>
  <si>
    <t>Land Loan</t>
  </si>
  <si>
    <t>REFINANCE SENIOR LOAN</t>
  </si>
  <si>
    <t>Loan Amount</t>
  </si>
  <si>
    <t>Loan to Cost (LTC)</t>
  </si>
  <si>
    <t>Loan to Value (LTV)</t>
  </si>
  <si>
    <t>Loan to Value (LTV) - Stabilized</t>
  </si>
  <si>
    <t>Debt Yield</t>
  </si>
  <si>
    <t>Rate</t>
  </si>
  <si>
    <t>Amortization</t>
  </si>
  <si>
    <t>I.O</t>
  </si>
  <si>
    <t xml:space="preserve">Amortization </t>
  </si>
  <si>
    <t>I.O. 10-Yrs</t>
  </si>
  <si>
    <t>N/A</t>
  </si>
  <si>
    <t>Loan Fees</t>
  </si>
  <si>
    <t>Term</t>
  </si>
  <si>
    <t>25 Years</t>
  </si>
  <si>
    <t>Loan Fee</t>
  </si>
  <si>
    <t>Exit Fee</t>
  </si>
  <si>
    <t>Payoff C-Pace</t>
  </si>
  <si>
    <t>Avg Outstanding Balance</t>
  </si>
  <si>
    <t>C-Pace Prepay Fee</t>
  </si>
  <si>
    <t>PROFORMA INCOME &amp; EXPENSES</t>
  </si>
  <si>
    <t>PROJECT INCOME</t>
  </si>
  <si>
    <t>$ Amount</t>
  </si>
  <si>
    <t>RETURN ON COST</t>
  </si>
  <si>
    <t xml:space="preserve">Development Risk Premium </t>
  </si>
  <si>
    <t>Division 01: General Requirements</t>
  </si>
  <si>
    <t>Division 02: Existing Conditions</t>
  </si>
  <si>
    <t>Division 03: Concrete</t>
  </si>
  <si>
    <t>Division 04: Masonry</t>
  </si>
  <si>
    <t>Division 05: Metals</t>
  </si>
  <si>
    <t>Division 06: Wood &amp; Plastic</t>
  </si>
  <si>
    <t>Division 07: Thermal &amp; Moisture Protection</t>
  </si>
  <si>
    <t>Division 08: Doors &amp; Windows</t>
  </si>
  <si>
    <t>Division 09: Finishes</t>
  </si>
  <si>
    <t>Division 10: Specialties</t>
  </si>
  <si>
    <t>Division 11: Equipment</t>
  </si>
  <si>
    <t>Division 12: Furnishings</t>
  </si>
  <si>
    <t>Division 14: Conveying Equipment</t>
  </si>
  <si>
    <t>Division 21: Fire Suppression</t>
  </si>
  <si>
    <t>Division 22: Plumbing</t>
  </si>
  <si>
    <t>Division 23: Heating, Ventilating &amp; Air Conditioning</t>
  </si>
  <si>
    <t>Division 26: Electrical</t>
  </si>
  <si>
    <t>Division 27: Communication</t>
  </si>
  <si>
    <t>Division 28: Safety &amp; Security</t>
  </si>
  <si>
    <t>Division 31: Earthwork</t>
  </si>
  <si>
    <t>Division 32: Site Improvements</t>
  </si>
  <si>
    <t>Division 33: Utilities</t>
  </si>
  <si>
    <t>COST OF CONSTRUCTION</t>
  </si>
  <si>
    <t>Excluded</t>
  </si>
  <si>
    <t>(all pricing provided to be considered as allowances pending final approved design)</t>
  </si>
  <si>
    <t>General Conditions</t>
  </si>
  <si>
    <t>Construction Contingency</t>
  </si>
  <si>
    <t>Preconstruction Services</t>
  </si>
  <si>
    <t>Fee</t>
  </si>
  <si>
    <t>TOTAL COST OF WORK</t>
  </si>
  <si>
    <t>Schedule</t>
  </si>
  <si>
    <t>DEVELOPMENT COSTS &amp; FUNDING</t>
  </si>
  <si>
    <t>Soft Costs to Date</t>
  </si>
  <si>
    <t>I.</t>
  </si>
  <si>
    <t>Sources</t>
  </si>
  <si>
    <t>Per RSF</t>
  </si>
  <si>
    <t>% of Total</t>
  </si>
  <si>
    <t>Amounts</t>
  </si>
  <si>
    <t>Uses</t>
  </si>
  <si>
    <t>Amount</t>
  </si>
  <si>
    <t>Debt</t>
  </si>
  <si>
    <t>Equity &amp; Equivalents</t>
  </si>
  <si>
    <t>TOTAL</t>
  </si>
  <si>
    <t>Hard Costs</t>
  </si>
  <si>
    <t>Fees</t>
  </si>
  <si>
    <t>Guarantee Fee</t>
  </si>
  <si>
    <t>Mezzanine / Other</t>
  </si>
  <si>
    <t>Interest Reserve</t>
  </si>
  <si>
    <t>Project Contingency</t>
  </si>
  <si>
    <t>Acquisition Fee</t>
  </si>
  <si>
    <t>Equity Reserve</t>
  </si>
  <si>
    <t>Soft Costs</t>
  </si>
  <si>
    <t>LAND CONTROL TO ENTITLEMENTS</t>
  </si>
  <si>
    <t>Cost Code</t>
  </si>
  <si>
    <t>Category</t>
  </si>
  <si>
    <t xml:space="preserve">Tracking Budget </t>
  </si>
  <si>
    <t xml:space="preserve">Paid to Date </t>
  </si>
  <si>
    <t>Cost to Complete</t>
  </si>
  <si>
    <t>Construction Start</t>
  </si>
  <si>
    <t>ACQUISITION COSTS</t>
  </si>
  <si>
    <t>Property</t>
  </si>
  <si>
    <t>Land acquisition- 124-26 Catalina</t>
  </si>
  <si>
    <t>Land acquisition- 100-132 Catalina</t>
  </si>
  <si>
    <t xml:space="preserve">Land acquisition- 100-132 Catalina -option </t>
  </si>
  <si>
    <t>Leasehold property acquisition: Capitalized Lease Payments</t>
  </si>
  <si>
    <t>Lease Buyouts at Acquisition</t>
  </si>
  <si>
    <t>Relocation Payments</t>
  </si>
  <si>
    <t>Unallocated Acquisition Costs</t>
  </si>
  <si>
    <t>Subtotal Property</t>
  </si>
  <si>
    <t>TOTAL ACQUISITION COSTS</t>
  </si>
  <si>
    <t>SOFT COSTS</t>
  </si>
  <si>
    <t>General Studies</t>
  </si>
  <si>
    <t>Bldg Studies- Phase 1,2</t>
  </si>
  <si>
    <t>Bldg Studies- Structural/ Seismic MLR</t>
  </si>
  <si>
    <t>Bldg Studies- LBP/ ACM</t>
  </si>
  <si>
    <t>Bldg Studies- Engineering</t>
  </si>
  <si>
    <t>Bldg Studies- Environmental</t>
  </si>
  <si>
    <t>Bldg Studies- Hydrogeologic (Soils)</t>
  </si>
  <si>
    <t>Bldg Studies- Lead</t>
  </si>
  <si>
    <t>Bldg Studies- Mold</t>
  </si>
  <si>
    <t>Bldg Studies- Historic survey</t>
  </si>
  <si>
    <t>Bldg Studies- Site survey/ ALTA</t>
  </si>
  <si>
    <t>Bldg Studies- PCR</t>
  </si>
  <si>
    <t>Subtotal General Studies</t>
  </si>
  <si>
    <t>Entitlements</t>
  </si>
  <si>
    <t>Entitlement Fees</t>
  </si>
  <si>
    <t>50k outstanding to City</t>
  </si>
  <si>
    <t>Entitlement Consultant</t>
  </si>
  <si>
    <t>Environmental Impact Report/ CEQA studies</t>
  </si>
  <si>
    <t>30k outstanding to City</t>
  </si>
  <si>
    <t>Traffic analysis</t>
  </si>
  <si>
    <t>Parcel Map</t>
  </si>
  <si>
    <t>Tract Map</t>
  </si>
  <si>
    <t>Subtotal Entitlements</t>
  </si>
  <si>
    <t>Permits</t>
  </si>
  <si>
    <t>Building Permit and Plan Check Fees</t>
  </si>
  <si>
    <t>Park &amp; recreation fees (QUIMBY)</t>
  </si>
  <si>
    <t>Art fees</t>
  </si>
  <si>
    <t>Public Improvement Bonds</t>
  </si>
  <si>
    <t>Offsite Permit Fees</t>
  </si>
  <si>
    <t>Affordable Housing Fees- Ellis Act</t>
  </si>
  <si>
    <t>Sewer fees</t>
  </si>
  <si>
    <t>Traffic/Transportation Fees</t>
  </si>
  <si>
    <t>Utility Purveyor Fees</t>
  </si>
  <si>
    <t>Water fees</t>
  </si>
  <si>
    <t>Deferred Submittals</t>
  </si>
  <si>
    <t>Miscellaneous Fees</t>
  </si>
  <si>
    <t>Subtotal Permits</t>
  </si>
  <si>
    <t>Design</t>
  </si>
  <si>
    <t>Entitlement Design/Master Planning</t>
  </si>
  <si>
    <t>Architecture</t>
  </si>
  <si>
    <t>Architecture- Construction Administration</t>
  </si>
  <si>
    <t>Archt-As Builts</t>
  </si>
  <si>
    <t>Archt- Peer Review</t>
  </si>
  <si>
    <t>Archt- Reimbursables</t>
  </si>
  <si>
    <t>Archt-Renderings</t>
  </si>
  <si>
    <t>Archt-Additional Services</t>
  </si>
  <si>
    <t>Reprographics</t>
  </si>
  <si>
    <t>Blueprinting/ Reproduction Prints</t>
  </si>
  <si>
    <t>Structural engineering</t>
  </si>
  <si>
    <t>Structural engineering-Peer Review</t>
  </si>
  <si>
    <t>MEP engineering</t>
  </si>
  <si>
    <t>MEP engineering-Peer Review</t>
  </si>
  <si>
    <t>Civil Survey &amp; Engineering</t>
  </si>
  <si>
    <t xml:space="preserve"> </t>
  </si>
  <si>
    <t>Subtotal Design</t>
  </si>
  <si>
    <t>Consultants</t>
  </si>
  <si>
    <t>Conslt- Accounting</t>
  </si>
  <si>
    <t>Conslt- Acoustical</t>
  </si>
  <si>
    <t>Conslt- ADA</t>
  </si>
  <si>
    <t>Conslt- Arborist</t>
  </si>
  <si>
    <t>Conslt- Art</t>
  </si>
  <si>
    <t>Conslt- Audio Visual</t>
  </si>
  <si>
    <t>Conslt- Code/Fire</t>
  </si>
  <si>
    <t>Conslt- Cultural</t>
  </si>
  <si>
    <t>Conslt- Disabled Access</t>
  </si>
  <si>
    <t>Conslt- Elevator &amp; conveying system</t>
  </si>
  <si>
    <t xml:space="preserve">Conslt- Environmental (Abatement) </t>
  </si>
  <si>
    <t>Conslt- Estimation Cost</t>
  </si>
  <si>
    <t>Conslt- Expeditor</t>
  </si>
  <si>
    <t>Conslt- Geotechnical Engineer (Soils Report)</t>
  </si>
  <si>
    <t>Conslt- Graphic Designer</t>
  </si>
  <si>
    <t>Conslt- Government Affairs</t>
  </si>
  <si>
    <t>Conslt- Green Building</t>
  </si>
  <si>
    <t>Conslt- Historic</t>
  </si>
  <si>
    <t>Conslt- Interior design</t>
  </si>
  <si>
    <t>Conslt- Kitchen Consultant</t>
  </si>
  <si>
    <t>Conslt- Landscape</t>
  </si>
  <si>
    <t>Conslt- Lighting</t>
  </si>
  <si>
    <t>Conslt- Methane</t>
  </si>
  <si>
    <t>Conslt- Noise</t>
  </si>
  <si>
    <t>Conslt- Parking</t>
  </si>
  <si>
    <t>Conslt- Planning / Community issues</t>
  </si>
  <si>
    <t>Conslt- Purchasing Agent</t>
  </si>
  <si>
    <t>Conslt- Security</t>
  </si>
  <si>
    <t>Conslt- Seismic</t>
  </si>
  <si>
    <t>Conslt- Signage/wayfinding</t>
  </si>
  <si>
    <t>Conslt- Shoring</t>
  </si>
  <si>
    <t>Conslt- Surveyor</t>
  </si>
  <si>
    <t>Conslt- Telecommunications</t>
  </si>
  <si>
    <t>Conslt- Traffic</t>
  </si>
  <si>
    <t>Conslt- Utility</t>
  </si>
  <si>
    <t>Conslt- Water feature/pools</t>
  </si>
  <si>
    <t>Conslt- Waterproofing</t>
  </si>
  <si>
    <t>Conslt- Others</t>
  </si>
  <si>
    <t>Conslt- Owner's Rep</t>
  </si>
  <si>
    <t>Conslt- Construction Manager-3rd party</t>
  </si>
  <si>
    <t>Subtotal Consultants</t>
  </si>
  <si>
    <t>Legal</t>
  </si>
  <si>
    <t xml:space="preserve">Legal - General </t>
  </si>
  <si>
    <t>Legal- Entitlements</t>
  </si>
  <si>
    <t>Legal- Tenant issues</t>
  </si>
  <si>
    <t>Subtotal Legal</t>
  </si>
  <si>
    <t>Other</t>
  </si>
  <si>
    <t>Reimbursables</t>
  </si>
  <si>
    <t>Branding</t>
  </si>
  <si>
    <t>Height Certification</t>
  </si>
  <si>
    <t>Unallocated Soft Costs</t>
  </si>
  <si>
    <t>Subtotal Other</t>
  </si>
  <si>
    <t>Subtotal SOFT COSTS</t>
  </si>
  <si>
    <t>TOTAL SOFT COSTS</t>
  </si>
  <si>
    <t xml:space="preserve">HARD COSTS </t>
  </si>
  <si>
    <t>Contractor costs</t>
  </si>
  <si>
    <t>CM Preconstruction Services</t>
  </si>
  <si>
    <t>GMP - Construction Services</t>
  </si>
  <si>
    <t>General Conditions &amp; Requirements</t>
  </si>
  <si>
    <t>GC Profit</t>
  </si>
  <si>
    <t>GC Bonds &amp; Insurance</t>
  </si>
  <si>
    <t>GC Contingency</t>
  </si>
  <si>
    <t>Subtotal Contractor costs</t>
  </si>
  <si>
    <t>Owner Costs</t>
  </si>
  <si>
    <t>Abatement</t>
  </si>
  <si>
    <t>Demolition</t>
  </si>
  <si>
    <t>Offsite Construction</t>
  </si>
  <si>
    <t>Electrical Utilities</t>
  </si>
  <si>
    <t>Water Utilities</t>
  </si>
  <si>
    <t>Gas Utilities</t>
  </si>
  <si>
    <t>Low Voltage Utilities</t>
  </si>
  <si>
    <t>Testing &amp; Inspection</t>
  </si>
  <si>
    <t>Commissioning Agent</t>
  </si>
  <si>
    <t>Site Security</t>
  </si>
  <si>
    <t>Owner Bonds &amp; Insurance (BR &amp; OCIP)</t>
  </si>
  <si>
    <t>Need OCIP quote: Speak to Locken</t>
  </si>
  <si>
    <t>FFE - Furniture, Fixture &amp; Equipment</t>
  </si>
  <si>
    <t>OS&amp;E - Owner's Supply &amp; Equipment</t>
  </si>
  <si>
    <t>IT - Information Technology</t>
  </si>
  <si>
    <t>Wayfinding/ Signage</t>
  </si>
  <si>
    <t>Other Hard Costs</t>
  </si>
  <si>
    <t>Subtotal Owner Costs</t>
  </si>
  <si>
    <t>Subtotal HARD COSTS</t>
  </si>
  <si>
    <t>TOTAL HARD COSTS</t>
  </si>
  <si>
    <t>MANAGEMENT COSTS</t>
  </si>
  <si>
    <t>Construction Management Fee</t>
  </si>
  <si>
    <t>Other BCCM Fees</t>
  </si>
  <si>
    <t>TOTAL MANAGEMENT FEES</t>
  </si>
  <si>
    <t>MARKETING/ LEASE-UP</t>
  </si>
  <si>
    <t>Marketing - General</t>
  </si>
  <si>
    <t>Marketing Consultant</t>
  </si>
  <si>
    <t>Public Relations</t>
  </si>
  <si>
    <t xml:space="preserve">Advertising and Promotion </t>
  </si>
  <si>
    <t>Leasing Plan and Studies</t>
  </si>
  <si>
    <t>Leasing Reprographics</t>
  </si>
  <si>
    <t>Leasing Signage</t>
  </si>
  <si>
    <t>Model Units and leasing Office</t>
  </si>
  <si>
    <t>Leasing com- Broker</t>
  </si>
  <si>
    <t>Legal- Major tenant leases</t>
  </si>
  <si>
    <t>Legal- Leasing shops</t>
  </si>
  <si>
    <t>Spec Works</t>
  </si>
  <si>
    <t>LL work- Shell upgrades</t>
  </si>
  <si>
    <t>LL work- Tenant improvements</t>
  </si>
  <si>
    <t>Tenant Allowance</t>
  </si>
  <si>
    <t>Plan Review Fee</t>
  </si>
  <si>
    <t>Pre-Opening Cost</t>
  </si>
  <si>
    <t>Unallocated Stabilization Costs</t>
  </si>
  <si>
    <t>Contingency- Leasing and Tenant</t>
  </si>
  <si>
    <t>TOTAL MARKETING COSTS</t>
  </si>
  <si>
    <t>FINANCING COSTS</t>
  </si>
  <si>
    <t>Acquisition Closing/ Financing</t>
  </si>
  <si>
    <t>Loan Due Diligence</t>
  </si>
  <si>
    <t>Appraisal</t>
  </si>
  <si>
    <t>Title - Insurance</t>
  </si>
  <si>
    <t>Legal fee - acquisition</t>
  </si>
  <si>
    <t>Escrow and Title Charges</t>
  </si>
  <si>
    <t>Real Estate Transfer Tax</t>
  </si>
  <si>
    <t>Origination Fee</t>
  </si>
  <si>
    <t>Interest- Land Loan</t>
  </si>
  <si>
    <t>Prepayment Penalty</t>
  </si>
  <si>
    <t>Subtotal Acquisition Closing/ Financing</t>
  </si>
  <si>
    <t>Construction Closing/ Financing</t>
  </si>
  <si>
    <t>Capital Raise Marketing</t>
  </si>
  <si>
    <t>Loan Fees - Due Diligence</t>
  </si>
  <si>
    <t>Legal fee - construction</t>
  </si>
  <si>
    <t>Loan Broker fee</t>
  </si>
  <si>
    <t>Interest-Construction Loan</t>
  </si>
  <si>
    <t>Bank Inspector</t>
  </si>
  <si>
    <t>Co-invest - General</t>
  </si>
  <si>
    <t xml:space="preserve">Co-invest Legal </t>
  </si>
  <si>
    <t>Accrued Interest Payoff</t>
  </si>
  <si>
    <t>Unallocated Financing Costs</t>
  </si>
  <si>
    <t>Subtotal Construction Closing/ Financing</t>
  </si>
  <si>
    <t>TOTAL FINANCING COSTS</t>
  </si>
  <si>
    <t>CAPITALIZED CARRY COSTS</t>
  </si>
  <si>
    <t>Ground Lease</t>
  </si>
  <si>
    <t xml:space="preserve">Real Estate Tax </t>
  </si>
  <si>
    <t>Insurance</t>
  </si>
  <si>
    <t>Surety Bonds</t>
  </si>
  <si>
    <t>Accounting</t>
  </si>
  <si>
    <t>Property Management</t>
  </si>
  <si>
    <t>Repairs &amp; Maintenance</t>
  </si>
  <si>
    <t>Utilities</t>
  </si>
  <si>
    <t>HCID</t>
  </si>
  <si>
    <t>Ellis Act Payments</t>
  </si>
  <si>
    <t>Unallocated Carrying Cost</t>
  </si>
  <si>
    <t>TOTAL CARRY COSTS</t>
  </si>
  <si>
    <t>EXPENSED OPERATING COSTS</t>
  </si>
  <si>
    <t>Unallocated Operating Cost</t>
  </si>
  <si>
    <t>TOTAL OPERATING COSTS</t>
  </si>
  <si>
    <t>TOTAL PROJECT COSTS</t>
  </si>
  <si>
    <t>Notes</t>
  </si>
  <si>
    <t xml:space="preserve">Construction </t>
  </si>
  <si>
    <t>Mezzanine</t>
  </si>
  <si>
    <t>Total Equity</t>
  </si>
  <si>
    <t>RESIDENTIAL &amp; COMMERCIAL RENTS</t>
  </si>
  <si>
    <t xml:space="preserve"> RENTAL INPUTS</t>
  </si>
  <si>
    <t>Residential</t>
  </si>
  <si>
    <t>Commercial</t>
  </si>
  <si>
    <t>Blended Rent Per SF</t>
  </si>
  <si>
    <t>General Vacancy</t>
  </si>
  <si>
    <t>Affordable Units - Very Low Income</t>
  </si>
  <si>
    <t>Blended Vacancy on Lease-up Year</t>
  </si>
  <si>
    <t>Parking Stalls</t>
  </si>
  <si>
    <t>Parking Rent/Stall</t>
  </si>
  <si>
    <t xml:space="preserve">Low Income Rent Calculator </t>
  </si>
  <si>
    <t>APARTMENT UNIT MATRIX &amp; RENT INPUTS</t>
  </si>
  <si>
    <t>TOTALS</t>
  </si>
  <si>
    <t xml:space="preserve">$ Annual Income </t>
  </si>
  <si>
    <t>UNIT TYPE</t>
  </si>
  <si>
    <t>BEDROOMS</t>
  </si>
  <si>
    <t>UNIT COUNT</t>
  </si>
  <si>
    <t>TOTAL BEDS</t>
  </si>
  <si>
    <t>SF / UNIT</t>
  </si>
  <si>
    <t>RENT / RSF</t>
  </si>
  <si>
    <t>RENT / BEDROOM</t>
  </si>
  <si>
    <t>RENT / UNIT</t>
  </si>
  <si>
    <t>SF</t>
  </si>
  <si>
    <t>RENT/MO</t>
  </si>
  <si>
    <t>RENT/YR</t>
  </si>
  <si>
    <t>*</t>
  </si>
  <si>
    <t>A-1</t>
  </si>
  <si>
    <t>Shared Suite</t>
  </si>
  <si>
    <t xml:space="preserve">Acutely Low Income </t>
  </si>
  <si>
    <t>A-2</t>
  </si>
  <si>
    <t>Unit Type</t>
  </si>
  <si>
    <t>Count</t>
  </si>
  <si>
    <t xml:space="preserve">Extremely Low </t>
  </si>
  <si>
    <t>B-1</t>
  </si>
  <si>
    <t>4 Bdrms</t>
  </si>
  <si>
    <t xml:space="preserve">Very Low </t>
  </si>
  <si>
    <t>B-2</t>
  </si>
  <si>
    <t>5 Bdrms</t>
  </si>
  <si>
    <t xml:space="preserve">Low </t>
  </si>
  <si>
    <t>B-3</t>
  </si>
  <si>
    <t>2 Bdrms</t>
  </si>
  <si>
    <t xml:space="preserve">Moderate </t>
  </si>
  <si>
    <t>C</t>
  </si>
  <si>
    <t>D</t>
  </si>
  <si>
    <t xml:space="preserve">Traditional </t>
  </si>
  <si>
    <t>2 Bdrms *Aff VLI</t>
  </si>
  <si>
    <t>E</t>
  </si>
  <si>
    <t>Total Units</t>
  </si>
  <si>
    <t>F</t>
  </si>
  <si>
    <t>J</t>
  </si>
  <si>
    <t>K</t>
  </si>
  <si>
    <t>L</t>
  </si>
  <si>
    <t>N</t>
  </si>
  <si>
    <t>Houshold Count</t>
  </si>
  <si>
    <t>Income Target</t>
  </si>
  <si>
    <t>Gross Rent</t>
  </si>
  <si>
    <t>Utility Factor</t>
  </si>
  <si>
    <t>Net Rent</t>
  </si>
  <si>
    <t>Affordable VLI</t>
  </si>
  <si>
    <t>H</t>
  </si>
  <si>
    <t xml:space="preserve">I </t>
  </si>
  <si>
    <t>M</t>
  </si>
  <si>
    <t>Totals/Weighted Averages</t>
  </si>
  <si>
    <t>Market Rate Totals/Averages</t>
  </si>
  <si>
    <t>COMMERCIAL UNIT MATRIX &amp; NNN RENT INPUTS</t>
  </si>
  <si>
    <t>COMMERCIAL BUILDINGS</t>
  </si>
  <si>
    <t>INTERIOR NRA</t>
  </si>
  <si>
    <t>EXTERIOR SF</t>
  </si>
  <si>
    <t>TOTAL RENTABLE SF</t>
  </si>
  <si>
    <t>INTERIOR NNN RENT</t>
  </si>
  <si>
    <t>EXTERIOR NNN RENT</t>
  </si>
  <si>
    <t>Restaurant</t>
  </si>
  <si>
    <t xml:space="preserve">Retail </t>
  </si>
  <si>
    <t>Total</t>
  </si>
  <si>
    <t xml:space="preserve">Shared Suite units are designed for convenient and flexible roommate living.  Units are fully furnished and monthly rent is all-inclusive of utilities, WiFi, shared goods, and weekly cleaning. </t>
  </si>
  <si>
    <t>1) Includes a $300/month increase to base rent per unit as tenants in these traditional units are responsible for additional costs such as utilities, internet, cleaning, and apartment furnishings, which are included in our Proforma rents &amp; operating expenses.</t>
  </si>
  <si>
    <t>Catalina Village - Redondo Beach</t>
  </si>
  <si>
    <t>100 N Catalina Ave 90277</t>
  </si>
  <si>
    <t>Acq Loan</t>
  </si>
  <si>
    <t>Mezz Loan</t>
  </si>
  <si>
    <t>Points</t>
  </si>
  <si>
    <t xml:space="preserve">Loan </t>
  </si>
  <si>
    <t xml:space="preserve">LA County </t>
  </si>
  <si>
    <t>Land Option Payments</t>
  </si>
  <si>
    <r>
      <rPr>
        <b/>
        <u/>
        <sz val="11"/>
        <color rgb="FF800000"/>
        <rFont val="Book Antiqua"/>
        <family val="1"/>
      </rPr>
      <t>BUDGET SUMMARY</t>
    </r>
  </si>
  <si>
    <r>
      <rPr>
        <b/>
        <sz val="11"/>
        <color rgb="FF800000"/>
        <rFont val="Book Antiqua"/>
        <family val="1"/>
      </rPr>
      <t>SUBTOTAL</t>
    </r>
  </si>
  <si>
    <t>Operating Cash Flow</t>
  </si>
  <si>
    <t>Residential Rent Growth</t>
  </si>
  <si>
    <t>Commercial Rent Growth</t>
  </si>
  <si>
    <t>Residential Expense Growth</t>
  </si>
  <si>
    <t>Commercial Expense Growth</t>
  </si>
  <si>
    <t>Period Ending</t>
  </si>
  <si>
    <t>Potential Residential Gross Income</t>
  </si>
  <si>
    <t>Potential Commercial Gross Income (NNN)</t>
  </si>
  <si>
    <t>Residential General Vacancy</t>
  </si>
  <si>
    <t>Commercial General Vacancy</t>
  </si>
  <si>
    <t>Other Income (Parking)</t>
  </si>
  <si>
    <t>Construction Complete</t>
  </si>
  <si>
    <t>Effective Gross Income</t>
  </si>
  <si>
    <t>OPEX</t>
  </si>
  <si>
    <t>Property Taxes</t>
  </si>
  <si>
    <t>Total Operating Expenses</t>
  </si>
  <si>
    <t>Net Operating Income</t>
  </si>
  <si>
    <t>Reversion Value at Sale - Residential</t>
  </si>
  <si>
    <t>Reversion Value at Sale - Retail</t>
  </si>
  <si>
    <t>Cost of Sales</t>
  </si>
  <si>
    <t>Net Proceeds from Sale</t>
  </si>
  <si>
    <t>Construction Debt Repayment</t>
  </si>
  <si>
    <t>C-PACE Prepayment Penalty</t>
  </si>
  <si>
    <t>C-PACE Loan Paydown</t>
  </si>
  <si>
    <t>Equity Development Expenses</t>
  </si>
  <si>
    <t>Levered Project Cash Flow</t>
  </si>
  <si>
    <t>% of PGI</t>
  </si>
  <si>
    <t>Unit/Mo</t>
  </si>
  <si>
    <t>Sponsor Promote</t>
  </si>
  <si>
    <t>Investors</t>
  </si>
  <si>
    <t>Sponsor</t>
  </si>
  <si>
    <t>Investor CF after IRR Pref</t>
  </si>
  <si>
    <t>Investor Cash Flow after Tier 1 Hurdle</t>
  </si>
  <si>
    <t>Investor Cash Flow after Tier 2 Hurdle</t>
  </si>
  <si>
    <t>Remaining Cash for Split</t>
  </si>
  <si>
    <t>Investor Total Cash Flow</t>
  </si>
  <si>
    <t>CF available for Waterfall</t>
  </si>
  <si>
    <t>Preferred Return Catch-Up to 8% IRR</t>
  </si>
  <si>
    <t>Debt Yield / Refinance Amount</t>
  </si>
  <si>
    <t>Closing Costs &amp; Loan Fees (Including CPACE Fees)</t>
  </si>
  <si>
    <t>C-Pace Payoff</t>
  </si>
  <si>
    <t>Net Proceeds From Refi</t>
  </si>
  <si>
    <t>Repayment</t>
  </si>
  <si>
    <t>C-PACE Loan</t>
  </si>
  <si>
    <t>Beginning Principal Balance</t>
  </si>
  <si>
    <t>Interest Due</t>
  </si>
  <si>
    <t>Debt Service Payment (Amo.)</t>
  </si>
  <si>
    <t>Ending Principal Balance</t>
  </si>
  <si>
    <t xml:space="preserve">C-PACE Credit to Buyer </t>
  </si>
  <si>
    <t>Total Debt Service</t>
  </si>
  <si>
    <t>Total Debt Service Coverage Ratio</t>
  </si>
  <si>
    <t>Asset Management Fee (% of EGI)</t>
  </si>
  <si>
    <t>Project Levered IRR</t>
  </si>
  <si>
    <t>Project Levered EM</t>
  </si>
  <si>
    <t>Project Levered Profits</t>
  </si>
  <si>
    <t>Adjusted Total Cost / Total Principal</t>
  </si>
  <si>
    <t>Avg. Stabilized Cash-on-Cash Yield</t>
  </si>
  <si>
    <t>Stabilized Return on Cost</t>
  </si>
  <si>
    <t>Stabilized DSCR</t>
  </si>
  <si>
    <t>Stabilized Debt Yield</t>
  </si>
  <si>
    <t>Cumulative Pre-Dev Pref Distributed to Investors at Refinance</t>
  </si>
  <si>
    <t>Capital Event: Net Refinance Proceeds for 70/30 Split and Paydown of Principal</t>
  </si>
  <si>
    <t>Stabilized Cash Flow Preferred Return</t>
  </si>
  <si>
    <t>Investor Cash Flow Before Disposition Waterfall</t>
  </si>
  <si>
    <t xml:space="preserve">Capital Event: Cash Flow Available from Sale for Disposition Waterfall </t>
  </si>
  <si>
    <t>Distribution to Investors</t>
  </si>
  <si>
    <t>Summary of Distributions Before Waterfall</t>
  </si>
  <si>
    <t>Investors Preferred Return &amp; Refinance Proceeds</t>
  </si>
  <si>
    <t>Equity Reserve Release to Investors</t>
  </si>
  <si>
    <t>Sponsor Promote from Refinance &amp; Cash Flow Upside</t>
  </si>
  <si>
    <t>Cash Flow Available for Waterfall Distribution</t>
  </si>
  <si>
    <t>Existing Cash Flow to Investors before Disposition (Pre-Dev Pref)</t>
  </si>
  <si>
    <t>$ to investors to get to a 8% IRR (or minimum 100% of Available Proceeds)</t>
  </si>
  <si>
    <t>Notes:</t>
  </si>
  <si>
    <t>Remaining Cash for Waterfall Split</t>
  </si>
  <si>
    <t>Additional Needed for Investors to a 12% (or min % of remaining cash)</t>
  </si>
  <si>
    <t>Promote to Sponsor</t>
  </si>
  <si>
    <t>Remaining Cash</t>
  </si>
  <si>
    <t>Additional Needed for Investors to a 16% (or min % of remaining cash)</t>
  </si>
  <si>
    <t>5-YEAR HOLD PROFORMA</t>
  </si>
  <si>
    <t xml:space="preserve">NO. </t>
  </si>
  <si>
    <t>Comparable Market Average</t>
  </si>
  <si>
    <t>Land</t>
  </si>
  <si>
    <t>Construction</t>
  </si>
  <si>
    <t>Completed</t>
  </si>
  <si>
    <t>% of Residential Gross</t>
  </si>
  <si>
    <t>Residential Operating Expenses</t>
  </si>
  <si>
    <t>Per Unit / Mo.</t>
  </si>
  <si>
    <t>Total Expenses</t>
  </si>
  <si>
    <t>Revisionary Cap / Gross Residential Sale</t>
  </si>
  <si>
    <t>Revisionary Cap / Gross Commercial Sale</t>
  </si>
  <si>
    <t>Net Sale Proceeds Before Debt Repayment</t>
  </si>
  <si>
    <t>Senior Permanent Loan Debt Service</t>
  </si>
  <si>
    <t>Interest (10 Year I/O)</t>
  </si>
  <si>
    <t>CFADS</t>
  </si>
  <si>
    <t>Sponsor Refinance Proceeds</t>
  </si>
  <si>
    <t>Net Investor Cashflow</t>
  </si>
  <si>
    <t>Promote to Sponsor From Sale</t>
  </si>
  <si>
    <t>Distributions-Net Proceeds</t>
  </si>
  <si>
    <t>Preferred Equity Payoff at Construction Close</t>
  </si>
  <si>
    <t>Interest Rate (Mo)</t>
  </si>
  <si>
    <t>Total Interest</t>
  </si>
  <si>
    <t>Total Fee</t>
  </si>
  <si>
    <t>Management Fees (Development)</t>
  </si>
  <si>
    <t>Total BCCM Fees</t>
  </si>
  <si>
    <t>Interest Rate over Term</t>
  </si>
  <si>
    <t>Acquisition Fee (BCCM)</t>
  </si>
  <si>
    <t>Loans</t>
  </si>
  <si>
    <t>Assumes interest paid for until refi/exit</t>
  </si>
  <si>
    <t xml:space="preserve">Interest - Mezz Debt </t>
  </si>
  <si>
    <t>Reassessed Value</t>
  </si>
  <si>
    <t>Millage Rate</t>
  </si>
  <si>
    <t>Annual Tax Liability</t>
  </si>
  <si>
    <t>Sponsor Total Cash Flow</t>
  </si>
  <si>
    <t>Sponsor Total Promote</t>
  </si>
  <si>
    <t>Equity Placement Fee</t>
  </si>
  <si>
    <t>Debt &amp; Equity Brokerage Fees (Construction)</t>
  </si>
  <si>
    <t>Debt &amp; Equity Brokerage Fees (Acquisition)</t>
  </si>
  <si>
    <t>Construction Loan</t>
  </si>
  <si>
    <t>Dev Fee Calc</t>
  </si>
  <si>
    <t>HC</t>
  </si>
  <si>
    <t>SC</t>
  </si>
  <si>
    <t>Guarantee Fee Calc</t>
  </si>
  <si>
    <t>Yr 1</t>
  </si>
  <si>
    <t>Yr 2</t>
  </si>
  <si>
    <t>Yr 3</t>
  </si>
  <si>
    <t>Acquisition to Construction</t>
  </si>
  <si>
    <t>10-YEAR HOLD PROFORMA</t>
  </si>
  <si>
    <t>Potential Retail Gross Income (NNN)</t>
  </si>
  <si>
    <t>Closing Costs &amp; Loan Fees (2%)</t>
  </si>
  <si>
    <t>Principal (Amort)</t>
  </si>
  <si>
    <t>End Balance</t>
  </si>
  <si>
    <t>Debt Service Payment (30-Yr Amo.)</t>
  </si>
  <si>
    <t>Credit</t>
  </si>
  <si>
    <t>Total Interest Service Coverage Ratio</t>
  </si>
  <si>
    <t>Asset Management Fee</t>
  </si>
  <si>
    <t>Adjusted Total Cost / Total Principal After Refinance</t>
  </si>
  <si>
    <t>Capital Event: Net Refinance Proceeds for 70/30 Split</t>
  </si>
  <si>
    <t>Stabilized Cash Flow Preferred Returns</t>
  </si>
  <si>
    <t>XIRR / EM</t>
  </si>
  <si>
    <t>Investor Cash Flow after Tier 1</t>
  </si>
  <si>
    <t>Investor Cash Flow after Tier 2</t>
  </si>
  <si>
    <t>Promote to Sponsor (Disposition Only)</t>
  </si>
  <si>
    <t>Bedrock Consulting</t>
  </si>
  <si>
    <t>$27k/unit per Common</t>
  </si>
  <si>
    <t>Land Loan Fees (Lender)</t>
  </si>
  <si>
    <t>Equity Placement Agent Fee (BCCM)</t>
  </si>
  <si>
    <t>195k marketing costs to date</t>
  </si>
  <si>
    <t>BCCM Fee Calculations</t>
  </si>
  <si>
    <t>Development Fee</t>
  </si>
  <si>
    <t>Construction Management</t>
  </si>
  <si>
    <t>Mezzanine Loan Fees (Lender)</t>
  </si>
  <si>
    <t>Construction Loan Fees (Lender)</t>
  </si>
  <si>
    <t>Guarantee Fee (BCCM)</t>
  </si>
  <si>
    <t>2 person</t>
  </si>
  <si>
    <t>Source</t>
  </si>
  <si>
    <t>Low</t>
  </si>
  <si>
    <t xml:space="preserve">High </t>
  </si>
  <si>
    <t>Median</t>
  </si>
  <si>
    <t>2 Tenants, 1500 RSF, assume $25/SF</t>
  </si>
  <si>
    <t>MARKET COMPARABLES</t>
  </si>
  <si>
    <t xml:space="preserve">CONSTRUCTION COSTS - ROUGH ORDER OF MAGNITUDE </t>
  </si>
  <si>
    <t>Preference to use Breen (updated 10.4.23). Allowance</t>
  </si>
  <si>
    <t>Updated from Bolton 9.11.23. Preference to use Breen (updated 10.4.23).</t>
  </si>
  <si>
    <t>Received Englekirk bid 9.13; too high. Preference to use Breen (updated 10.4.23).</t>
  </si>
  <si>
    <t>Withee Malcolm AOR services (SD&gt;CA) $90k (10.2.23). Need to confirm cost to date</t>
  </si>
  <si>
    <t>TOTAL COSTS AT CONSTRUCTION</t>
  </si>
  <si>
    <t>Project/LP - IRR</t>
  </si>
  <si>
    <t>Project/LP - Equity Multiple</t>
  </si>
  <si>
    <t>Entitlement</t>
  </si>
  <si>
    <t>Pursuit</t>
  </si>
  <si>
    <t>Investor Cash Flow after 8% IRR Pref</t>
  </si>
  <si>
    <t>Pari Passu 8% IRR Pref</t>
  </si>
  <si>
    <t>Start</t>
  </si>
  <si>
    <t>Drawings</t>
  </si>
  <si>
    <t>BCCM HC contingency (5%)</t>
  </si>
  <si>
    <t>Contingency - Soft Costs (5%)</t>
  </si>
  <si>
    <t>Retail Rents</t>
  </si>
  <si>
    <t>Retail Cap Rates</t>
  </si>
  <si>
    <t>Rent ($/SF)</t>
  </si>
  <si>
    <t>$/SF</t>
  </si>
  <si>
    <t>Year Built</t>
  </si>
  <si>
    <t>Sale Date</t>
  </si>
  <si>
    <t>609-613 N Pacific Coast Hwy Redondo Beach</t>
  </si>
  <si>
    <t>1212 S Pacific Coast Hwy Redondo Beach</t>
  </si>
  <si>
    <t>1617 S Pacific Coast Hwy Redondo Beach</t>
  </si>
  <si>
    <t>Sale Price</t>
  </si>
  <si>
    <t>Cap Rate</t>
  </si>
  <si>
    <t>537 Pacific Coast Highway Redondo Beach</t>
  </si>
  <si>
    <t>1911 S Catalina Ave Redondo Beach</t>
  </si>
  <si>
    <t>2300 Artesia Blvd Redondo Beach</t>
  </si>
  <si>
    <t>2525 Artesia Blvd Redondo Beach</t>
  </si>
  <si>
    <t>1707 S Catalina Ave Redondo Beach</t>
  </si>
  <si>
    <t>SOURCES &amp; USES AT CONSTRUCTION</t>
  </si>
  <si>
    <t>EQUITY STRUCTURE AT CONSTRUCTION</t>
  </si>
  <si>
    <t>413 Pacific Coast Highway Redondo Beach</t>
  </si>
  <si>
    <t>209 Pacific Coast Highway Redondo Beach</t>
  </si>
  <si>
    <t>350 Pacific Coast Highway Redondo Beach</t>
  </si>
  <si>
    <t>1032 Pacific Coast Highway Redondo Beach</t>
  </si>
  <si>
    <t>101 Pacific Coast Highway Redondo Beach</t>
  </si>
  <si>
    <t>https://www.loopnet.com/Listing/1911-S-Catalina-Ave-Redondo-Beach-CA/11583661/</t>
  </si>
  <si>
    <t>https://www.loopnet.com/Listing/2300-Artesia-Blvd-Redondo-Beach-CA/29255544/</t>
  </si>
  <si>
    <t>https://www.loopnet.ca/Listing/2525-Artesia-Blvd-Redondo-Beach-CA/9230528/</t>
  </si>
  <si>
    <t>https://www.loopnet.com/property/1707-s-catalina-ave-redondo-beach-ca-90277/06037-7511011004/</t>
  </si>
  <si>
    <t>https://www.loopnet.com/Listing/537-N-Pacific-Coast-Hwy-Redondo-Beach-CA/12079407/</t>
  </si>
  <si>
    <t>https://www.loopnet.com/Listing/609-613-N-Pacific-Coast-Hwy-Redondo-Beach-CA/4233408/</t>
  </si>
  <si>
    <t>https://www.loopnet.com/Listing/1212-S-Pacific-Coast-Hwy-Redondo-Beach-CA/18319039/</t>
  </si>
  <si>
    <t>https://www.loopnet.co.uk/Listing/1617-S-Pacific-Coast-Hwy-Redondo-Beach-CA/24044915/</t>
  </si>
  <si>
    <t>Construction Documentation</t>
  </si>
  <si>
    <t xml:space="preserve">Management, Marketing &amp; Financing </t>
  </si>
  <si>
    <t xml:space="preserve">Land broker fee (55k) </t>
  </si>
  <si>
    <t>Capital Equity Placement Fee</t>
  </si>
  <si>
    <t>Financing Costs</t>
  </si>
  <si>
    <t>LA County Construction Value</t>
  </si>
  <si>
    <t>Conslt- Project Management</t>
  </si>
  <si>
    <t>TOTAL DEVELOPMENT COSTS</t>
  </si>
  <si>
    <t>Preference to use Breen (updated 10.4.23)</t>
  </si>
  <si>
    <t>Financing</t>
  </si>
  <si>
    <t>Accounting / Taxes</t>
  </si>
  <si>
    <t>Management Fees</t>
  </si>
  <si>
    <t>Property Management Pre-development</t>
  </si>
  <si>
    <t>Provided by Ownership</t>
  </si>
  <si>
    <t>Including Prep for Rememdition</t>
  </si>
  <si>
    <t>Including Vapor Barrier</t>
  </si>
  <si>
    <t>Prefab Modules and Truss Systems</t>
  </si>
  <si>
    <t>ROM provided by AR Corp</t>
  </si>
  <si>
    <t>Remediation (Demo, Earthwork and Existing Conditions covered in GMP)</t>
  </si>
  <si>
    <t>Payroll</t>
  </si>
  <si>
    <t>Turn &amp; Make-Ready</t>
  </si>
  <si>
    <t>Contract Services</t>
  </si>
  <si>
    <t>Advertising/Marketing/Promotions</t>
  </si>
  <si>
    <t>Office</t>
  </si>
  <si>
    <t>Other G&amp;A</t>
  </si>
  <si>
    <t xml:space="preserve">Taxes </t>
  </si>
  <si>
    <t>Trended Calcs</t>
  </si>
  <si>
    <t>Oct-2019</t>
  </si>
  <si>
    <t>129-131 Palos Verdes Blvd - Riviera Coast Apartments</t>
  </si>
  <si>
    <t>Marlin Equity Partners</t>
  </si>
  <si>
    <t>Mar-2022</t>
  </si>
  <si>
    <t>Ray Pellegrino Trust</t>
  </si>
  <si>
    <t>AEGON USA Realty Advisors</t>
  </si>
  <si>
    <t>Oct-2021</t>
  </si>
  <si>
    <t>116 Paseo de la Concha - Tradewinds</t>
  </si>
  <si>
    <t>Ryuhei Tanaka</t>
  </si>
  <si>
    <t>Dec-2020</t>
  </si>
  <si>
    <t>350 Palos Verdes Blvd - Bombora Apartments</t>
  </si>
  <si>
    <t>Pellegrino Apartments</t>
  </si>
  <si>
    <t>Virginia Atkinson</t>
  </si>
  <si>
    <t>MULTIFAMILY SALE COMPS</t>
  </si>
  <si>
    <t>Beach City Capital's Cap Rate Sale Comps Request</t>
  </si>
  <si>
    <t>#</t>
  </si>
  <si>
    <t>Property Address</t>
  </si>
  <si>
    <t>Vintage</t>
  </si>
  <si>
    <t>Units</t>
  </si>
  <si>
    <t>Price/SF</t>
  </si>
  <si>
    <t>Price/Unit</t>
  </si>
  <si>
    <t>Buyer</t>
  </si>
  <si>
    <t>Seller</t>
  </si>
  <si>
    <t>George Krikorian</t>
  </si>
  <si>
    <t>Sources: CoStar, Real Capital Analytics, JLL Research</t>
  </si>
  <si>
    <t>South Bay Multifamily Sale Comps</t>
  </si>
  <si>
    <t>Distance</t>
  </si>
  <si>
    <t>(5% Contingency included in Soft Costs)</t>
  </si>
  <si>
    <t>Stabilized Cash Flow Upside for 90/10 Split</t>
  </si>
  <si>
    <t>Sponsor Equity</t>
  </si>
  <si>
    <t>A&amp;D Loan Payoff</t>
  </si>
  <si>
    <t>Entitlements Secured</t>
  </si>
  <si>
    <t>1 Yr hold and Reversion</t>
  </si>
  <si>
    <t>4-YEAR DEVELOPMENT PHASE PROFORMA</t>
  </si>
  <si>
    <t>IRR</t>
  </si>
  <si>
    <t>Class B Investor</t>
  </si>
  <si>
    <t>Total  Returns for Investors</t>
  </si>
  <si>
    <t xml:space="preserve">Proceeds Split after Pref </t>
  </si>
  <si>
    <t>Class C Investor</t>
  </si>
  <si>
    <t>Class C Investor - Total Promote</t>
  </si>
  <si>
    <t>Reversion</t>
  </si>
  <si>
    <t>City</t>
  </si>
  <si>
    <t>Torrance</t>
  </si>
  <si>
    <t>Redondo Beach</t>
  </si>
  <si>
    <t>616 Esplanade - Elements 616*</t>
  </si>
  <si>
    <t>There are no new products being offered to the marekt in the last 5 years</t>
  </si>
  <si>
    <t>PSF</t>
  </si>
  <si>
    <t>Sale Per Unit</t>
  </si>
  <si>
    <t>Product Sales</t>
  </si>
  <si>
    <t>Cost of Sales (Townhome sales additional cost)</t>
  </si>
  <si>
    <t>Next Year NOI calc</t>
  </si>
  <si>
    <t>4-YEAR DEVELOPMENT FORSALE PROFORMA</t>
  </si>
  <si>
    <t>For Sale PSF / For Rent Com</t>
  </si>
  <si>
    <t>Total Exit Price</t>
  </si>
  <si>
    <t>Per Unit</t>
  </si>
  <si>
    <t>Residential Exit Cap Rate</t>
  </si>
  <si>
    <t>Returns: Product Type - For Rent Townhome Apartments</t>
  </si>
  <si>
    <t>Returns: Product Type - For Sale Townhomes Sold Separately</t>
  </si>
  <si>
    <t>EM</t>
  </si>
  <si>
    <t>Land Broker's PM fee</t>
  </si>
  <si>
    <t xml:space="preserve">Demo, Grading and Historical </t>
  </si>
  <si>
    <t>Per month for 36</t>
  </si>
  <si>
    <t>Outstanding Balance</t>
  </si>
  <si>
    <t>Equity - Paid to Date</t>
  </si>
  <si>
    <t>Land Payoff</t>
  </si>
  <si>
    <t>Management Cost to Date</t>
  </si>
  <si>
    <t xml:space="preserve">Contingency </t>
  </si>
  <si>
    <t>Total Debt</t>
  </si>
  <si>
    <t>Soft Cost to Construction</t>
  </si>
  <si>
    <t>Finance costs to Date (Land Control)</t>
  </si>
  <si>
    <t>Closing Costs</t>
  </si>
  <si>
    <t>Land Costs to Date</t>
  </si>
  <si>
    <t xml:space="preserve">Land Value as Entitled: </t>
  </si>
  <si>
    <t>Land Value with Permits:</t>
  </si>
  <si>
    <t>LTC</t>
  </si>
  <si>
    <t>Payments to each Land owner</t>
  </si>
  <si>
    <t>Remediation Reports</t>
  </si>
  <si>
    <t>Lobbying for Entitlements</t>
  </si>
  <si>
    <t>Working with Landowners legal team</t>
  </si>
  <si>
    <t>Condo Map</t>
  </si>
  <si>
    <t>Notes Payable P&amp;I</t>
  </si>
  <si>
    <t>Development/ CM Fees</t>
  </si>
  <si>
    <t>Equity Investors - Class B - 8% Pref Hurdle</t>
  </si>
  <si>
    <t>Remediation Reserve</t>
  </si>
  <si>
    <t>Points (1st)</t>
  </si>
  <si>
    <t>Interest Reserve (1st) (12 months)</t>
  </si>
  <si>
    <t>Real Estate Promotion for Debt and Equity - Rad House $23,605 Due</t>
  </si>
  <si>
    <t>$13,226 Due to LLGE</t>
  </si>
  <si>
    <t>$10,000 Due to AM</t>
  </si>
  <si>
    <t>Legal - Covenants, Conditions &amp; Restrictions</t>
  </si>
  <si>
    <t>Legal - Litigation &amp; Settlement</t>
  </si>
  <si>
    <t>Working Brokers and Banks to reivew project - $50 Due with Romspin</t>
  </si>
  <si>
    <t>Interest- Entitlement debt notes</t>
  </si>
  <si>
    <t>School Developer Fees</t>
  </si>
  <si>
    <t>Untreaded Return on Cost</t>
  </si>
  <si>
    <t>Redondo Beach Cap Rates (3.30%-4.30%)</t>
  </si>
  <si>
    <t>Trended Return on Cost</t>
  </si>
  <si>
    <t>Untrended Return on Cost</t>
  </si>
  <si>
    <r>
      <rPr>
        <b/>
        <sz val="12"/>
        <rFont val="Arial"/>
        <family val="2"/>
      </rPr>
      <t>1700 S Pacific Coast Hwy - Eddy Redondo Residences</t>
    </r>
  </si>
  <si>
    <r>
      <rPr>
        <sz val="9.5"/>
        <rFont val="Arial"/>
        <family val="2"/>
      </rPr>
      <t>Redondo Beach, California - Redondo Beach Neighborhood</t>
    </r>
  </si>
  <si>
    <r>
      <rPr>
        <b/>
        <sz val="8.5"/>
        <rFont val="Arial"/>
        <family val="2"/>
      </rPr>
      <t>PROPERTY</t>
    </r>
  </si>
  <si>
    <r>
      <rPr>
        <sz val="8.5"/>
        <color rgb="FF7F7F7F"/>
        <rFont val="Arial"/>
        <family val="2"/>
      </rPr>
      <t xml:space="preserve">No. of Units:             </t>
    </r>
    <r>
      <rPr>
        <b/>
        <sz val="8.5"/>
        <rFont val="Arial"/>
        <family val="2"/>
      </rPr>
      <t>115</t>
    </r>
  </si>
  <si>
    <r>
      <rPr>
        <sz val="8.5"/>
        <color rgb="FF7F7F7F"/>
        <rFont val="Arial"/>
        <family val="2"/>
      </rPr>
      <t xml:space="preserve">Stories:                    </t>
    </r>
    <r>
      <rPr>
        <b/>
        <sz val="8.5"/>
        <rFont val="Arial"/>
        <family val="2"/>
      </rPr>
      <t>4</t>
    </r>
  </si>
  <si>
    <r>
      <rPr>
        <sz val="8.5"/>
        <color rgb="FF7F7F7F"/>
        <rFont val="Arial"/>
        <family val="2"/>
      </rPr>
      <t xml:space="preserve">Avg. Unit Size:         </t>
    </r>
    <r>
      <rPr>
        <b/>
        <sz val="8.5"/>
        <rFont val="Arial"/>
        <family val="2"/>
      </rPr>
      <t>895 SF</t>
    </r>
  </si>
  <si>
    <r>
      <rPr>
        <sz val="8.5"/>
        <color rgb="FF7F7F7F"/>
        <rFont val="Arial"/>
        <family val="2"/>
      </rPr>
      <t xml:space="preserve">Type:                       </t>
    </r>
    <r>
      <rPr>
        <b/>
        <sz val="8.5"/>
        <rFont val="Arial"/>
        <family val="2"/>
      </rPr>
      <t>Apartments - All</t>
    </r>
  </si>
  <si>
    <r>
      <rPr>
        <b/>
        <sz val="8.5"/>
        <rFont val="Arial"/>
        <family val="2"/>
      </rPr>
      <t>PROPERTY MANAGER</t>
    </r>
  </si>
  <si>
    <r>
      <rPr>
        <b/>
        <sz val="8.5"/>
        <rFont val="Arial"/>
        <family val="2"/>
      </rPr>
      <t>Cirrus - Eddy Redondo Residences (424) 381-0095</t>
    </r>
  </si>
  <si>
    <r>
      <rPr>
        <b/>
        <sz val="8.5"/>
        <rFont val="Arial"/>
        <family val="2"/>
      </rPr>
      <t>12 MONTH ABSORPTION</t>
    </r>
  </si>
  <si>
    <r>
      <rPr>
        <sz val="8.5"/>
        <color rgb="FF7F7F7F"/>
        <rFont val="Arial"/>
        <family val="2"/>
      </rPr>
      <t>Current:</t>
    </r>
  </si>
  <si>
    <r>
      <rPr>
        <b/>
        <sz val="8.5"/>
        <rFont val="Arial"/>
        <family val="2"/>
      </rPr>
      <t>$6.29 /SF</t>
    </r>
  </si>
  <si>
    <r>
      <rPr>
        <b/>
        <sz val="8.5"/>
        <rFont val="Arial"/>
        <family val="2"/>
      </rPr>
      <t>107 Units</t>
    </r>
  </si>
  <si>
    <r>
      <rPr>
        <b/>
        <sz val="8.5"/>
        <rFont val="Arial"/>
        <family val="2"/>
      </rPr>
      <t>8 Units</t>
    </r>
  </si>
  <si>
    <r>
      <rPr>
        <sz val="8.5"/>
        <color rgb="FF7F7F7F"/>
        <rFont val="Arial"/>
        <family val="2"/>
      </rPr>
      <t>Last Quarter:</t>
    </r>
  </si>
  <si>
    <r>
      <rPr>
        <b/>
        <sz val="8.5"/>
        <rFont val="Arial"/>
        <family val="2"/>
      </rPr>
      <t>$5.33 /SF</t>
    </r>
  </si>
  <si>
    <r>
      <rPr>
        <b/>
        <sz val="8.5"/>
        <rFont val="Arial"/>
        <family val="2"/>
      </rPr>
      <t>-</t>
    </r>
  </si>
  <si>
    <r>
      <rPr>
        <sz val="8.5"/>
        <color rgb="FF7F7F7F"/>
        <rFont val="Arial"/>
        <family val="2"/>
      </rPr>
      <t>Competitor Total:</t>
    </r>
  </si>
  <si>
    <r>
      <rPr>
        <b/>
        <sz val="8.5"/>
        <rFont val="Arial"/>
        <family val="2"/>
      </rPr>
      <t>113 Units</t>
    </r>
  </si>
  <si>
    <r>
      <rPr>
        <sz val="8.5"/>
        <color rgb="FF7F7F7F"/>
        <rFont val="Arial"/>
        <family val="2"/>
      </rPr>
      <t>Year Ago:</t>
    </r>
  </si>
  <si>
    <r>
      <rPr>
        <b/>
        <sz val="8.5"/>
        <rFont val="Arial"/>
        <family val="2"/>
      </rPr>
      <t>$5.85 /SF</t>
    </r>
  </si>
  <si>
    <r>
      <rPr>
        <sz val="8.5"/>
        <color rgb="FF7F7F7F"/>
        <rFont val="Arial"/>
        <family val="2"/>
      </rPr>
      <t>Competitor Avg:</t>
    </r>
  </si>
  <si>
    <r>
      <rPr>
        <b/>
        <sz val="8.5"/>
        <rFont val="Arial"/>
        <family val="2"/>
      </rPr>
      <t>7.5 Units</t>
    </r>
  </si>
  <si>
    <r>
      <rPr>
        <sz val="8.5"/>
        <color rgb="FF7F7F7F"/>
        <rFont val="Arial"/>
        <family val="2"/>
      </rPr>
      <t>Competitors:</t>
    </r>
  </si>
  <si>
    <r>
      <rPr>
        <b/>
        <sz val="8.5"/>
        <rFont val="Arial"/>
        <family val="2"/>
      </rPr>
      <t>$3.64 /SF</t>
    </r>
  </si>
  <si>
    <r>
      <rPr>
        <b/>
        <sz val="8.5"/>
        <rFont val="Arial"/>
        <family val="2"/>
      </rPr>
      <t>148 Units</t>
    </r>
  </si>
  <si>
    <r>
      <rPr>
        <sz val="8.5"/>
        <color rgb="FF7F7F7F"/>
        <rFont val="Arial"/>
        <family val="2"/>
      </rPr>
      <t>Submarket Total:</t>
    </r>
  </si>
  <si>
    <r>
      <rPr>
        <b/>
        <sz val="8.5"/>
        <rFont val="Arial"/>
        <family val="2"/>
      </rPr>
      <t>60 Units</t>
    </r>
  </si>
  <si>
    <r>
      <rPr>
        <sz val="8.5"/>
        <color rgb="FF7F7F7F"/>
        <rFont val="Arial"/>
        <family val="2"/>
      </rPr>
      <t>Submarket:</t>
    </r>
  </si>
  <si>
    <r>
      <rPr>
        <b/>
        <sz val="8.5"/>
        <rFont val="Arial"/>
        <family val="2"/>
      </rPr>
      <t>$3.23 /SF</t>
    </r>
  </si>
  <si>
    <r>
      <rPr>
        <b/>
        <sz val="8.5"/>
        <rFont val="Arial"/>
        <family val="2"/>
      </rPr>
      <t>753 Units</t>
    </r>
  </si>
  <si>
    <r>
      <rPr>
        <sz val="8.5"/>
        <color rgb="FF7F7F7F"/>
        <rFont val="Arial"/>
        <family val="2"/>
      </rPr>
      <t>Submarket Avg:</t>
    </r>
  </si>
  <si>
    <r>
      <rPr>
        <b/>
        <sz val="8.5"/>
        <rFont val="Arial"/>
        <family val="2"/>
      </rPr>
      <t>0.0 Units</t>
    </r>
  </si>
  <si>
    <r>
      <rPr>
        <b/>
        <sz val="8.5"/>
        <rFont val="Arial"/>
        <family val="2"/>
      </rPr>
      <t>UNIT BREAKDOWN</t>
    </r>
  </si>
  <si>
    <r>
      <rPr>
        <b/>
        <sz val="7"/>
        <rFont val="Arial"/>
        <family val="2"/>
      </rPr>
      <t>Unit Mix</t>
    </r>
  </si>
  <si>
    <r>
      <rPr>
        <b/>
        <sz val="7"/>
        <rFont val="Arial"/>
        <family val="2"/>
      </rPr>
      <t>Availability</t>
    </r>
  </si>
  <si>
    <r>
      <rPr>
        <b/>
        <sz val="7"/>
        <rFont val="Arial"/>
        <family val="2"/>
      </rPr>
      <t>Avg Asking Rent</t>
    </r>
  </si>
  <si>
    <r>
      <rPr>
        <b/>
        <sz val="7"/>
        <rFont val="Arial"/>
        <family val="2"/>
      </rPr>
      <t>Avg Effective Rent</t>
    </r>
  </si>
  <si>
    <r>
      <rPr>
        <b/>
        <sz val="7"/>
        <rFont val="Arial"/>
        <family val="2"/>
      </rPr>
      <t>Bed</t>
    </r>
  </si>
  <si>
    <r>
      <rPr>
        <b/>
        <sz val="7"/>
        <rFont val="Arial"/>
        <family val="2"/>
      </rPr>
      <t>Bath</t>
    </r>
  </si>
  <si>
    <r>
      <rPr>
        <b/>
        <sz val="7"/>
        <rFont val="Arial"/>
        <family val="2"/>
      </rPr>
      <t>Avg SF</t>
    </r>
  </si>
  <si>
    <r>
      <rPr>
        <b/>
        <sz val="7"/>
        <rFont val="Arial"/>
        <family val="2"/>
      </rPr>
      <t>Units</t>
    </r>
  </si>
  <si>
    <r>
      <rPr>
        <b/>
        <sz val="7"/>
        <rFont val="Arial"/>
        <family val="2"/>
      </rPr>
      <t>Mix %</t>
    </r>
  </si>
  <si>
    <r>
      <rPr>
        <b/>
        <sz val="7"/>
        <rFont val="Arial"/>
        <family val="2"/>
      </rPr>
      <t>Per Unit</t>
    </r>
  </si>
  <si>
    <r>
      <rPr>
        <b/>
        <sz val="7"/>
        <rFont val="Arial"/>
        <family val="2"/>
      </rPr>
      <t>Per SF</t>
    </r>
  </si>
  <si>
    <r>
      <rPr>
        <b/>
        <sz val="7"/>
        <rFont val="Arial"/>
        <family val="2"/>
      </rPr>
      <t>Concessions</t>
    </r>
  </si>
  <si>
    <t>Updated June 25, 2025</t>
  </si>
  <si>
    <t>Properties less than 2 miles away from Property</t>
  </si>
  <si>
    <t>Per Bed</t>
  </si>
  <si>
    <t>Average</t>
  </si>
  <si>
    <t>Sales / PSF</t>
  </si>
  <si>
    <t>LAND ACQUISITION AND BUILDING PERMITS</t>
  </si>
  <si>
    <t>I</t>
  </si>
  <si>
    <t>II</t>
  </si>
  <si>
    <t>less FF&amp;E</t>
  </si>
  <si>
    <t>Comps - PSF</t>
  </si>
  <si>
    <t>RETAIL RENT AND SALES MARKET COMPARABLES</t>
  </si>
  <si>
    <t>DEVELOPMENT BUDGET</t>
  </si>
  <si>
    <t>RESIDENTIAL MARKET COMPARABLES                                                       </t>
  </si>
  <si>
    <t>Management Fees to Permit Ready</t>
  </si>
  <si>
    <t>TOTAL SF</t>
  </si>
  <si>
    <t>Demo and Grading Costs</t>
  </si>
  <si>
    <t>Pref Equity - Placement At Close</t>
  </si>
  <si>
    <t>Mezzanine - Second Position</t>
  </si>
  <si>
    <t>Debt Note - First Position</t>
  </si>
  <si>
    <t>Equity Investors - Class A - 18% Pref</t>
  </si>
  <si>
    <t>Equity - Placement At Construction</t>
  </si>
  <si>
    <t>LP/GP EQUITY</t>
  </si>
  <si>
    <t>C-PACE</t>
  </si>
  <si>
    <t>C-PACE Loan Fees - (Lender)</t>
  </si>
  <si>
    <t>Interest C-PACE</t>
  </si>
  <si>
    <t>Mezzanine / C-PACE</t>
  </si>
  <si>
    <t>NA</t>
  </si>
  <si>
    <t>Mezz/C-PACE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</si>
</sst>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 &quot;Beds&quot;"/>
    <numFmt numFmtId="166" formatCode="#,##0\ &quot;Units&quot;"/>
    <numFmt numFmtId="167" formatCode="#,##0\ &quot;SF&quot;"/>
    <numFmt numFmtId="168" formatCode="_(&quot;$&quot;\ #,##0_)&quot;/ Bed&quot;"/>
    <numFmt numFmtId="169" formatCode="&quot;$&quot;#,##0_)&quot;/ Unit&quot;;\(&quot;$&quot;#,##0\)&quot;/Unit&quot;"/>
    <numFmt numFmtId="170" formatCode="&quot;$&quot;#,##0.00_)&quot;/ SF&quot;;\(&quot;$&quot;#,##0.00\)&quot;/ Sq.Ft.&quot;"/>
    <numFmt numFmtId="171" formatCode="#,##0.00\x_);\(#,##0.00\x\);#,##0.00\x_);@_)"/>
    <numFmt numFmtId="172" formatCode="_(* #,##0_);_(* \(#,##0\);_(* &quot;-&quot;??_);_(@_)"/>
    <numFmt numFmtId="173" formatCode="_(&quot;$&quot;\ #,##0_);_(&quot;$&quot;\ \(#,##0\);_(&quot;$&quot;\ &quot;-&quot;_);_(@_)"/>
    <numFmt numFmtId="174" formatCode="_(&quot;$&quot;* #,##0_);_(&quot;$&quot;* \(#,##0\);_(&quot;$&quot;* &quot;-&quot;??_);_(@_)"/>
    <numFmt numFmtId="175" formatCode="_(\ #,##0_);_(\ \(#,##0\);_(\ &quot;-&quot;_);_(@_)"/>
    <numFmt numFmtId="176" formatCode="0&quot; months&quot;"/>
    <numFmt numFmtId="177" formatCode="0&quot; Years&quot;"/>
    <numFmt numFmtId="178" formatCode="0&quot; Months&quot;"/>
    <numFmt numFmtId="179" formatCode="_(\ #,##0_)&quot;bps&quot;"/>
    <numFmt numFmtId="180" formatCode="0.00%;[Red]0.00%"/>
    <numFmt numFmtId="181" formatCode="0.0%"/>
    <numFmt numFmtId="182" formatCode="&quot;$&quot;#,##0.00"/>
    <numFmt numFmtId="183" formatCode="&quot;$&quot;#,##0"/>
    <numFmt numFmtId="184" formatCode="_(\ #,##0_)&quot;Stalls&quot;"/>
    <numFmt numFmtId="185" formatCode="#0.00\x"/>
    <numFmt numFmtId="186" formatCode="0&quot; SF&quot;"/>
    <numFmt numFmtId="187" formatCode="0.00&quot; Miles&quot;"/>
    <numFmt numFmtId="188" formatCode="0\ &quot;Mo's&quot;"/>
    <numFmt numFmtId="189" formatCode="[$-409]d\-mmm\-yy;@"/>
    <numFmt numFmtId="190" formatCode="&quot;Year&quot;\ 0"/>
    <numFmt numFmtId="191" formatCode="0.00%\ &quot;IRR&quot;"/>
    <numFmt numFmtId="192" formatCode="0.00&quot;x EM&quot;"/>
    <numFmt numFmtId="193" formatCode="&quot;$&quot;#,##0\ &quot;Net Profit&quot;"/>
    <numFmt numFmtId="194" formatCode="0.00%\ &quot;IRR Check&quot;"/>
    <numFmt numFmtId="195" formatCode="0.00%\ &quot;Daily Return&quot;"/>
    <numFmt numFmtId="196" formatCode="_(* #,##0.00_);_(* \(#,##0.00\);_(* &quot;-&quot;_);_(@_)"/>
    <numFmt numFmtId="197" formatCode="0\ &quot;Months&quot;"/>
    <numFmt numFmtId="198" formatCode="&quot;$&quot;#,##0.0"/>
    <numFmt numFmtId="199" formatCode="#.##\x"/>
    <numFmt numFmtId="200" formatCode="#.#0\x"/>
    <numFmt numFmtId="201" formatCode="0.00&quot; x&quot;"/>
    <numFmt numFmtId="202" formatCode="0%\ &quot;Participating Pref Return&quot;"/>
    <numFmt numFmtId="203" formatCode="_(* #,##0.0_);_(* \(#,##0.0\);_(* &quot;-&quot;_);_(@_)"/>
    <numFmt numFmtId="204" formatCode="_(* #,##0.0_);_(* \(#,##0.0\);_(* &quot;-&quot;??_);_(@_)"/>
    <numFmt numFmtId="205" formatCode="&quot;Yr&quot;\ 0"/>
    <numFmt numFmtId="206" formatCode="0.0%\ &quot;IRR&quot;"/>
    <numFmt numFmtId="207" formatCode="&quot;$&quot;#,##0.00000_);\(&quot;$&quot;#,##0.00000\)"/>
    <numFmt numFmtId="208" formatCode="0%\ &quot;LTC - Construction&quot;"/>
    <numFmt numFmtId="209" formatCode="_(* #,##0.0_);_(* \(#,##0.0\);_(* &quot;-&quot;?_);_(@_)"/>
    <numFmt numFmtId="210" formatCode="0.000%"/>
    <numFmt numFmtId="211" formatCode="\$#,##0"/>
    <numFmt numFmtId="212" formatCode="\$0.00"/>
    <numFmt numFmtId="213" formatCode="_(\ #,##0.00_);_(\ \(#,##0.00\);_(\ &quot;-&quot;_);_(@_)"/>
  </numFmts>
  <fonts count="104">
    <font>
      <sz val="11"/>
      <color theme="1"/>
      <name val="Arial"/>
      <family val="2"/>
    </font>
    <font>
      <sz val="11"/>
      <color theme="1"/>
      <name val="Book Antiqua"/>
      <family val="2"/>
    </font>
    <font>
      <sz val="11"/>
      <color theme="1"/>
      <name val="Calibri"/>
      <family val="2"/>
      <scheme val="minor"/>
    </font>
    <font>
      <sz val="10"/>
      <name val="Arial"/>
      <family val="2"/>
    </font>
    <font>
      <sz val="10"/>
      <color theme="1"/>
      <name val="Gill Sans"/>
      <family val="2"/>
    </font>
    <font>
      <sz val="10"/>
      <color theme="1"/>
      <name val="Book Antiqua"/>
      <family val="1"/>
    </font>
    <font>
      <b/>
      <sz val="11"/>
      <name val="Book Antiqua"/>
      <family val="1"/>
    </font>
    <font>
      <sz val="11"/>
      <color theme="1"/>
      <name val="Calibri"/>
      <family val="2"/>
    </font>
    <font>
      <sz val="10"/>
      <name val="Times New Roman"/>
      <family val="1"/>
    </font>
    <font>
      <b/>
      <sz val="10"/>
      <color indexed="9"/>
      <name val="Book Antiqua"/>
      <family val="1"/>
    </font>
    <font>
      <sz val="10"/>
      <color rgb="FF0000FF"/>
      <name val="Book Antiqua"/>
      <family val="1"/>
    </font>
    <font>
      <sz val="10"/>
      <name val="Book Antiqua"/>
      <family val="1"/>
    </font>
    <font>
      <sz val="11"/>
      <color theme="1"/>
      <name val="Arial"/>
      <family val="2"/>
    </font>
    <font>
      <sz val="10"/>
      <color rgb="FF000000"/>
      <name val="Times New Roman"/>
      <family val="1"/>
    </font>
    <font>
      <u/>
      <sz val="10"/>
      <color rgb="FF0000FF"/>
      <name val="Book Antiqua"/>
      <family val="1"/>
    </font>
    <font>
      <sz val="11"/>
      <name val="Book Antiqua"/>
      <family val="1"/>
    </font>
    <font>
      <b/>
      <sz val="11"/>
      <color theme="1"/>
      <name val="Book Antiqua"/>
      <family val="1"/>
    </font>
    <font>
      <sz val="11"/>
      <color theme="1"/>
      <name val="Book Antiqua"/>
      <family val="1"/>
    </font>
    <font>
      <sz val="11"/>
      <color rgb="FF000000"/>
      <name val="Calibri"/>
      <family val="2"/>
    </font>
    <font>
      <i/>
      <sz val="11"/>
      <name val="Book Antiqua"/>
      <family val="1"/>
    </font>
    <font>
      <sz val="11"/>
      <color rgb="FF000000"/>
      <name val="Book Antiqua"/>
      <family val="1"/>
    </font>
    <font>
      <b/>
      <sz val="11"/>
      <color indexed="9"/>
      <name val="Book Antiqua"/>
      <family val="1"/>
    </font>
    <font>
      <sz val="11"/>
      <color rgb="FF0000FF"/>
      <name val="Book Antiqua"/>
      <family val="1"/>
    </font>
    <font>
      <sz val="11"/>
      <color indexed="12"/>
      <name val="Book Antiqua"/>
      <family val="1"/>
    </font>
    <font>
      <i/>
      <sz val="11"/>
      <color theme="1"/>
      <name val="Book Antiqua"/>
      <family val="1"/>
    </font>
    <font>
      <u/>
      <sz val="11"/>
      <color theme="1"/>
      <name val="Book Antiqua"/>
      <family val="1"/>
    </font>
    <font>
      <i/>
      <sz val="11"/>
      <color rgb="FF0000FF"/>
      <name val="Book Antiqua"/>
      <family val="1"/>
    </font>
    <font>
      <b/>
      <u/>
      <sz val="11"/>
      <color theme="1"/>
      <name val="Book Antiqua"/>
      <family val="1"/>
    </font>
    <font>
      <b/>
      <i/>
      <u/>
      <sz val="11"/>
      <color theme="1"/>
      <name val="Book Antiqua"/>
      <family val="1"/>
    </font>
    <font>
      <i/>
      <sz val="11"/>
      <color indexed="8"/>
      <name val="Book Antiqua"/>
      <family val="1"/>
    </font>
    <font>
      <u/>
      <sz val="11"/>
      <color theme="10"/>
      <name val="Arial"/>
      <family val="2"/>
    </font>
    <font>
      <u/>
      <sz val="11"/>
      <color theme="10"/>
      <name val="Calibri"/>
      <family val="2"/>
    </font>
    <font>
      <sz val="10"/>
      <color rgb="FF0000CC"/>
      <name val="Book Antiqua"/>
      <family val="1"/>
    </font>
    <font>
      <b/>
      <sz val="10"/>
      <color theme="1"/>
      <name val="Book Antiqua"/>
      <family val="1"/>
    </font>
    <font>
      <sz val="10"/>
      <color indexed="12"/>
      <name val="Book Antiqua"/>
      <family val="1"/>
    </font>
    <font>
      <strike/>
      <sz val="11"/>
      <color theme="1"/>
      <name val="Book Antiqua"/>
      <family val="1"/>
    </font>
    <font>
      <sz val="11"/>
      <color indexed="8"/>
      <name val="Book Antiqua"/>
      <family val="1"/>
    </font>
    <font>
      <u/>
      <sz val="11"/>
      <color theme="10"/>
      <name val="Book Antiqua"/>
      <family val="1"/>
    </font>
    <font>
      <b/>
      <sz val="11"/>
      <color rgb="FF0000FF"/>
      <name val="Book Antiqua"/>
      <family val="1"/>
    </font>
    <font>
      <sz val="14"/>
      <color theme="1"/>
      <name val="Book Antiqua"/>
      <family val="1"/>
    </font>
    <font>
      <b/>
      <u/>
      <sz val="11"/>
      <name val="Book Antiqua"/>
      <family val="1"/>
    </font>
    <font>
      <b/>
      <u/>
      <sz val="11"/>
      <color rgb="FF800000"/>
      <name val="Book Antiqua"/>
      <family val="1"/>
    </font>
    <font>
      <b/>
      <sz val="11"/>
      <color rgb="FF800000"/>
      <name val="Book Antiqua"/>
      <family val="1"/>
    </font>
    <font>
      <sz val="11"/>
      <color rgb="FF800000"/>
      <name val="Book Antiqua"/>
      <family val="1"/>
    </font>
    <font>
      <b/>
      <i/>
      <sz val="11"/>
      <color indexed="9"/>
      <name val="Book Antiqua"/>
      <family val="1"/>
    </font>
    <font>
      <b/>
      <sz val="10"/>
      <name val="Book Antiqua"/>
      <family val="1"/>
    </font>
    <font>
      <sz val="10"/>
      <color rgb="FF003767"/>
      <name val="Book Antiqua"/>
      <family val="1"/>
    </font>
    <font>
      <sz val="10"/>
      <color indexed="8"/>
      <name val="Book Antiqua"/>
      <family val="1"/>
    </font>
    <font>
      <sz val="10"/>
      <color rgb="FF4F8ABE"/>
      <name val="Book Antiqua"/>
      <family val="1"/>
    </font>
    <font>
      <b/>
      <sz val="10"/>
      <color rgb="FF003767"/>
      <name val="Book Antiqua"/>
      <family val="1"/>
    </font>
    <font>
      <b/>
      <i/>
      <sz val="11"/>
      <color theme="1"/>
      <name val="Book Antiqua"/>
      <family val="1"/>
    </font>
    <font>
      <b/>
      <u/>
      <sz val="11"/>
      <color rgb="FFFFFFFF"/>
      <name val="Book Antiqua"/>
      <family val="1"/>
    </font>
    <font>
      <b/>
      <u/>
      <sz val="11"/>
      <color indexed="9"/>
      <name val="Book Antiqua"/>
      <family val="1"/>
    </font>
    <font>
      <i/>
      <u/>
      <sz val="11"/>
      <color rgb="FF000000"/>
      <name val="Book Antiqua"/>
      <family val="1"/>
    </font>
    <font>
      <b/>
      <i/>
      <sz val="11"/>
      <name val="Book Antiqua"/>
      <family val="1"/>
    </font>
    <font>
      <b/>
      <i/>
      <sz val="11"/>
      <color rgb="FF000000"/>
      <name val="Book Antiqua"/>
      <family val="1"/>
    </font>
    <font>
      <b/>
      <i/>
      <sz val="11"/>
      <color rgb="FF0000FF"/>
      <name val="Book Antiqua"/>
      <family val="1"/>
    </font>
    <font>
      <strike/>
      <sz val="11"/>
      <color rgb="FF000000"/>
      <name val="Book Antiqua"/>
      <family val="1"/>
    </font>
    <font>
      <strike/>
      <sz val="11"/>
      <color rgb="FF0000FF"/>
      <name val="Book Antiqua"/>
      <family val="1"/>
    </font>
    <font>
      <b/>
      <sz val="11"/>
      <color rgb="FFFFFFFF"/>
      <name val="Book Antiqua"/>
      <family val="1"/>
    </font>
    <font>
      <b/>
      <sz val="10"/>
      <color theme="0"/>
      <name val="Book Antiqua"/>
      <family val="1"/>
    </font>
    <font>
      <u val="singleAccounting"/>
      <sz val="11"/>
      <color theme="1"/>
      <name val="Book Antiqua"/>
      <family val="1"/>
    </font>
    <font>
      <sz val="11"/>
      <color rgb="FF008000"/>
      <name val="Book Antiqua"/>
      <family val="1"/>
    </font>
    <font>
      <sz val="11"/>
      <color theme="0"/>
      <name val="Book Antiqua"/>
      <family val="1"/>
    </font>
    <font>
      <b/>
      <sz val="11"/>
      <color theme="0"/>
      <name val="Book Antiqua"/>
      <family val="1"/>
    </font>
    <font>
      <sz val="11"/>
      <color rgb="FFFF0000"/>
      <name val="Book Antiqua"/>
      <family val="1"/>
    </font>
    <font>
      <sz val="11"/>
      <color indexed="17"/>
      <name val="Book Antiqua"/>
      <family val="1"/>
    </font>
    <font>
      <b/>
      <sz val="11"/>
      <color rgb="FFFF0000"/>
      <name val="Book Antiqua"/>
      <family val="1"/>
    </font>
    <font>
      <sz val="11"/>
      <color theme="0" tint="-0.499984740745262"/>
      <name val="Book Antiqua"/>
      <family val="1"/>
    </font>
    <font>
      <i/>
      <u val="singleAccounting"/>
      <sz val="11"/>
      <color theme="1"/>
      <name val="Book Antiqua"/>
      <family val="1"/>
    </font>
    <font>
      <b/>
      <i/>
      <u/>
      <sz val="11"/>
      <color rgb="FFFFFFFF"/>
      <name val="Book Antiqua"/>
      <family val="1"/>
    </font>
    <font>
      <i/>
      <strike/>
      <sz val="11"/>
      <color theme="1"/>
      <name val="Book Antiqua"/>
      <family val="1"/>
    </font>
    <font>
      <b/>
      <sz val="11"/>
      <color rgb="FF008000"/>
      <name val="Book Antiqua"/>
      <family val="1"/>
    </font>
    <font>
      <u/>
      <sz val="11"/>
      <name val="Book Antiqua"/>
      <family val="1"/>
    </font>
    <font>
      <b/>
      <sz val="11"/>
      <color indexed="17"/>
      <name val="Book Antiqua"/>
      <family val="1"/>
    </font>
    <font>
      <b/>
      <sz val="11"/>
      <color indexed="8"/>
      <name val="Book Antiqua"/>
      <family val="1"/>
    </font>
    <font>
      <sz val="10"/>
      <color rgb="FF000000"/>
      <name val="Calibri"/>
      <family val="2"/>
      <scheme val="minor"/>
    </font>
    <font>
      <b/>
      <i/>
      <sz val="11"/>
      <color theme="0"/>
      <name val="Book Antiqua"/>
      <family val="1"/>
    </font>
    <font>
      <i/>
      <sz val="10"/>
      <name val="Book Antiqua"/>
      <family val="1"/>
    </font>
    <font>
      <i/>
      <u/>
      <sz val="11"/>
      <color theme="1"/>
      <name val="Book Antiqua"/>
      <family val="1"/>
    </font>
    <font>
      <u val="singleAccounting"/>
      <sz val="11"/>
      <name val="Book Antiqua"/>
      <family val="1"/>
    </font>
    <font>
      <sz val="9"/>
      <color indexed="81"/>
      <name val="Tahoma"/>
      <family val="2"/>
    </font>
    <font>
      <b/>
      <sz val="9"/>
      <color indexed="81"/>
      <name val="Tahoma"/>
      <family val="2"/>
    </font>
    <font>
      <sz val="11"/>
      <color rgb="FF400014"/>
      <name val="Arial"/>
      <family val="2"/>
    </font>
    <font>
      <sz val="10"/>
      <color rgb="FF000000"/>
      <name val="Times New Roman"/>
      <family val="1"/>
    </font>
    <font>
      <sz val="12"/>
      <color theme="1"/>
      <name val="Cambria"/>
      <family val="1"/>
    </font>
    <font>
      <b/>
      <sz val="11"/>
      <color theme="1"/>
      <name val="Arial"/>
      <family val="2"/>
    </font>
    <font>
      <sz val="10"/>
      <color rgb="FF000000"/>
      <name val="Robato"/>
    </font>
    <font>
      <sz val="8"/>
      <name val="Arial"/>
      <family val="2"/>
    </font>
    <font>
      <sz val="10"/>
      <color rgb="FF000000"/>
      <name val="Times New Roman"/>
      <charset val="204"/>
    </font>
    <font>
      <b/>
      <sz val="12"/>
      <name val="Arial"/>
    </font>
    <font>
      <b/>
      <sz val="12"/>
      <name val="Arial"/>
      <family val="2"/>
    </font>
    <font>
      <sz val="9.5"/>
      <name val="Arial"/>
    </font>
    <font>
      <sz val="9.5"/>
      <name val="Arial"/>
      <family val="2"/>
    </font>
    <font>
      <b/>
      <sz val="8.5"/>
      <name val="Arial"/>
    </font>
    <font>
      <b/>
      <sz val="8.5"/>
      <name val="Arial"/>
      <family val="2"/>
    </font>
    <font>
      <sz val="8.5"/>
      <color rgb="FF7F7F7F"/>
      <name val="Arial"/>
      <family val="2"/>
    </font>
    <font>
      <sz val="8.5"/>
      <name val="Arial"/>
    </font>
    <font>
      <b/>
      <sz val="8.5"/>
      <color rgb="FF000000"/>
      <name val="Arial"/>
      <family val="2"/>
    </font>
    <font>
      <b/>
      <sz val="7"/>
      <name val="Arial"/>
    </font>
    <font>
      <b/>
      <sz val="7"/>
      <name val="Arial"/>
      <family val="2"/>
    </font>
    <font>
      <sz val="8.5"/>
      <color rgb="FF000000"/>
      <name val="Arial"/>
      <family val="2"/>
    </font>
    <font>
      <sz val="10"/>
      <color rgb="FF000000"/>
      <name val="Calibri"/>
      <scheme val="minor"/>
    </font>
    <font>
      <b/>
      <sz val="11"/>
      <color rgb="FF000000"/>
      <name val="Book Antiqua"/>
      <family val="1"/>
    </font>
  </fonts>
  <fills count="16">
    <fill>
      <patternFill patternType="none"/>
    </fill>
    <fill>
      <patternFill patternType="gray125"/>
    </fill>
    <fill>
      <patternFill patternType="solid">
        <fgColor rgb="FF003767"/>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3366"/>
        <bgColor indexed="64"/>
      </patternFill>
    </fill>
    <fill>
      <patternFill patternType="solid">
        <fgColor rgb="FF003767"/>
        <bgColor rgb="FF000000"/>
      </patternFill>
    </fill>
    <fill>
      <patternFill patternType="solid">
        <fgColor rgb="FFDDEBF7"/>
        <bgColor rgb="FF000000"/>
      </patternFill>
    </fill>
    <fill>
      <patternFill patternType="solid">
        <fgColor rgb="FFF2F2F2"/>
        <bgColor rgb="FF000000"/>
      </patternFill>
    </fill>
    <fill>
      <patternFill patternType="solid">
        <fgColor rgb="FFBFBFBF"/>
        <bgColor rgb="FF000000"/>
      </patternFill>
    </fill>
    <fill>
      <patternFill patternType="solid">
        <fgColor theme="4" tint="0.39997558519241921"/>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9" tint="0.79998168889431442"/>
        <bgColor indexed="64"/>
      </patternFill>
    </fill>
  </fills>
  <borders count="57">
    <border>
      <left/>
      <right/>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right/>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style="thin">
        <color auto="1"/>
      </top>
      <bottom style="thin">
        <color auto="1"/>
      </bottom>
      <diagonal/>
    </border>
    <border>
      <left/>
      <right style="thin">
        <color indexed="64"/>
      </right>
      <top/>
      <bottom style="thin">
        <color indexed="64"/>
      </bottom>
      <diagonal/>
    </border>
    <border>
      <left style="medium">
        <color auto="1"/>
      </left>
      <right/>
      <top/>
      <bottom/>
      <diagonal/>
    </border>
    <border>
      <left/>
      <right style="medium">
        <color auto="1"/>
      </right>
      <top/>
      <bottom/>
      <diagonal/>
    </border>
    <border>
      <left/>
      <right/>
      <top style="thin">
        <color auto="1"/>
      </top>
      <bottom style="medium">
        <color indexed="64"/>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theme="0"/>
      </bottom>
      <diagonal/>
    </border>
    <border>
      <left style="thin">
        <color indexed="64"/>
      </left>
      <right style="thin">
        <color auto="1"/>
      </right>
      <top/>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bottom style="thin">
        <color indexed="64"/>
      </bottom>
      <diagonal/>
    </border>
    <border>
      <left/>
      <right/>
      <top/>
      <bottom style="thin">
        <color theme="4" tint="-0.249977111117893"/>
      </bottom>
      <diagonal/>
    </border>
    <border>
      <left/>
      <right/>
      <top style="thin">
        <color theme="4" tint="-0.249977111117893"/>
      </top>
      <bottom style="thin">
        <color theme="4" tint="-0.249977111117893"/>
      </bottom>
      <diagonal/>
    </border>
    <border>
      <left/>
      <right/>
      <top style="thin">
        <color theme="4" tint="-0.249977111117893"/>
      </top>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000000"/>
      </top>
      <bottom style="thin">
        <color rgb="FFBFBFBF"/>
      </bottom>
      <diagonal/>
    </border>
    <border>
      <left/>
      <right/>
      <top style="thin">
        <color rgb="FFBFBFBF"/>
      </top>
      <bottom style="thin">
        <color rgb="FFBFBFBF"/>
      </bottom>
      <diagonal/>
    </border>
    <border>
      <left/>
      <right style="thin">
        <color rgb="FFBFBFBF"/>
      </right>
      <top/>
      <bottom/>
      <diagonal/>
    </border>
    <border>
      <left style="thin">
        <color rgb="FFBFBFBF"/>
      </left>
      <right/>
      <top style="thin">
        <color rgb="FFBFBFBF"/>
      </top>
      <bottom/>
      <diagonal/>
    </border>
    <border>
      <left/>
      <right/>
      <top style="thin">
        <color rgb="FFBFBFBF"/>
      </top>
      <bottom/>
      <diagonal/>
    </border>
    <border>
      <left/>
      <right style="thin">
        <color rgb="FFBFBFBF"/>
      </right>
      <top style="thin">
        <color rgb="FFBFBFBF"/>
      </top>
      <bottom/>
      <diagonal/>
    </border>
    <border>
      <left style="thin">
        <color rgb="FFBFBFBF"/>
      </left>
      <right/>
      <top/>
      <bottom/>
      <diagonal/>
    </border>
    <border>
      <left/>
      <right style="thin">
        <color rgb="FFFFFFFF"/>
      </right>
      <top/>
      <bottom/>
      <diagonal/>
    </border>
    <border>
      <left style="thin">
        <color rgb="FFFFFFFF"/>
      </left>
      <right/>
      <top/>
      <bottom/>
      <diagonal/>
    </border>
    <border>
      <left style="thin">
        <color rgb="FFFFFFFF"/>
      </left>
      <right style="thin">
        <color rgb="FFFFFFFF"/>
      </right>
      <top/>
      <bottom/>
      <diagonal/>
    </border>
    <border>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right/>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FFFFFF"/>
      </left>
      <right/>
      <top style="thin">
        <color rgb="FFBFBFBF"/>
      </top>
      <bottom/>
      <diagonal/>
    </border>
    <border>
      <left/>
      <right style="thin">
        <color rgb="FFFFFFFF"/>
      </right>
      <top style="thin">
        <color rgb="FFBFBFBF"/>
      </top>
      <bottom/>
      <diagonal/>
    </border>
    <border>
      <left style="medium">
        <color indexed="64"/>
      </left>
      <right style="medium">
        <color indexed="64"/>
      </right>
      <top style="thin">
        <color auto="1"/>
      </top>
      <bottom style="medium">
        <color indexed="64"/>
      </bottom>
      <diagonal/>
    </border>
  </borders>
  <cellStyleXfs count="38">
    <xf numFmtId="0" fontId="0" fillId="0" borderId="0"/>
    <xf numFmtId="0" fontId="2" fillId="0" borderId="0"/>
    <xf numFmtId="0" fontId="3" fillId="0" borderId="0"/>
    <xf numFmtId="0" fontId="4" fillId="0" borderId="0"/>
    <xf numFmtId="0" fontId="3" fillId="0" borderId="0"/>
    <xf numFmtId="9" fontId="7"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41" fontId="12" fillId="0" borderId="0" applyFont="0" applyFill="0" applyBorder="0" applyAlignment="0" applyProtection="0"/>
    <xf numFmtId="0" fontId="13" fillId="0" borderId="0"/>
    <xf numFmtId="41" fontId="7" fillId="0" borderId="0" applyFont="0" applyFill="0" applyBorder="0" applyAlignment="0" applyProtection="0"/>
    <xf numFmtId="3" fontId="3" fillId="0" borderId="0" applyNumberFormat="0" applyFont="0" applyBorder="0" applyAlignment="0" applyProtection="0"/>
    <xf numFmtId="44" fontId="18"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43" fontId="3" fillId="0" borderId="0" applyFont="0" applyFill="0" applyBorder="0" applyAlignment="0" applyProtection="0"/>
    <xf numFmtId="9" fontId="12" fillId="0" borderId="0" applyFont="0" applyFill="0" applyBorder="0" applyAlignment="0" applyProtection="0"/>
    <xf numFmtId="0" fontId="3" fillId="0" borderId="0"/>
    <xf numFmtId="0" fontId="3" fillId="0" borderId="0"/>
    <xf numFmtId="42" fontId="12" fillId="0" borderId="0" applyFont="0" applyFill="0" applyBorder="0" applyAlignment="0" applyProtection="0"/>
    <xf numFmtId="0" fontId="76" fillId="0" borderId="0"/>
    <xf numFmtId="0" fontId="1" fillId="0" borderId="0"/>
    <xf numFmtId="41" fontId="1" fillId="0" borderId="0" applyFont="0" applyFill="0" applyBorder="0" applyAlignment="0" applyProtection="0"/>
    <xf numFmtId="9" fontId="1" fillId="0" borderId="0" applyFont="0" applyFill="0" applyBorder="0" applyAlignment="0" applyProtection="0"/>
    <xf numFmtId="44" fontId="12" fillId="0" borderId="0" applyFont="0" applyFill="0" applyBorder="0" applyAlignment="0" applyProtection="0"/>
    <xf numFmtId="0" fontId="84" fillId="0" borderId="0"/>
    <xf numFmtId="43" fontId="12" fillId="0" borderId="0" applyFont="0" applyFill="0" applyBorder="0" applyAlignment="0" applyProtection="0"/>
    <xf numFmtId="0" fontId="87" fillId="0" borderId="0"/>
    <xf numFmtId="44" fontId="87" fillId="0" borderId="0" applyFont="0" applyFill="0" applyBorder="0" applyAlignment="0" applyProtection="0"/>
    <xf numFmtId="9" fontId="87" fillId="0" borderId="0" applyFont="0" applyFill="0" applyBorder="0" applyAlignment="0" applyProtection="0"/>
    <xf numFmtId="0" fontId="89" fillId="0" borderId="0"/>
    <xf numFmtId="0" fontId="102" fillId="0" borderId="0"/>
  </cellStyleXfs>
  <cellXfs count="1554">
    <xf numFmtId="0" fontId="0" fillId="0" borderId="0" xfId="0"/>
    <xf numFmtId="0" fontId="15" fillId="0" borderId="0" xfId="4" applyFont="1"/>
    <xf numFmtId="0" fontId="17" fillId="0" borderId="0" xfId="0" applyFont="1"/>
    <xf numFmtId="0" fontId="6" fillId="3" borderId="0" xfId="4" applyFont="1" applyFill="1" applyAlignment="1">
      <alignment vertical="center"/>
    </xf>
    <xf numFmtId="41" fontId="6" fillId="3" borderId="0" xfId="4" applyNumberFormat="1" applyFont="1" applyFill="1" applyAlignment="1">
      <alignment vertical="center"/>
    </xf>
    <xf numFmtId="172" fontId="21" fillId="6" borderId="0" xfId="9" applyNumberFormat="1" applyFont="1" applyFill="1" applyAlignment="1">
      <alignment horizontal="left" vertical="top"/>
    </xf>
    <xf numFmtId="14" fontId="21" fillId="6" borderId="0" xfId="9" applyNumberFormat="1" applyFont="1" applyFill="1" applyAlignment="1">
      <alignment horizontal="center" vertical="center"/>
    </xf>
    <xf numFmtId="172" fontId="21" fillId="0" borderId="0" xfId="9" applyNumberFormat="1" applyFont="1" applyFill="1" applyAlignment="1">
      <alignment horizontal="left" vertical="top"/>
    </xf>
    <xf numFmtId="0" fontId="17" fillId="0" borderId="7" xfId="0" applyFont="1" applyBorder="1"/>
    <xf numFmtId="0" fontId="17" fillId="0" borderId="7" xfId="0" applyFont="1" applyBorder="1" applyAlignment="1">
      <alignment horizontal="center"/>
    </xf>
    <xf numFmtId="0" fontId="15" fillId="0" borderId="0" xfId="4" applyFont="1" applyAlignment="1">
      <alignment horizontal="left" vertical="center"/>
    </xf>
    <xf numFmtId="41" fontId="15" fillId="0" borderId="0" xfId="14" applyFont="1" applyFill="1" applyAlignment="1">
      <alignment horizontal="center" vertical="center"/>
    </xf>
    <xf numFmtId="172" fontId="17" fillId="0" borderId="0" xfId="9" applyNumberFormat="1" applyFont="1"/>
    <xf numFmtId="0" fontId="17" fillId="3" borderId="0" xfId="0" applyFont="1" applyFill="1"/>
    <xf numFmtId="0" fontId="24" fillId="0" borderId="0" xfId="0" applyFont="1" applyAlignment="1">
      <alignment horizontal="left"/>
    </xf>
    <xf numFmtId="0" fontId="6" fillId="0" borderId="0" xfId="4" applyFont="1" applyAlignment="1">
      <alignment horizontal="center" vertical="center"/>
    </xf>
    <xf numFmtId="0" fontId="17" fillId="0" borderId="16" xfId="0" applyFont="1" applyBorder="1"/>
    <xf numFmtId="0" fontId="17" fillId="0" borderId="1" xfId="0" applyFont="1" applyBorder="1"/>
    <xf numFmtId="0" fontId="17" fillId="0" borderId="9" xfId="0" applyFont="1" applyBorder="1"/>
    <xf numFmtId="0" fontId="17" fillId="0" borderId="4" xfId="0" applyFont="1" applyBorder="1"/>
    <xf numFmtId="175" fontId="22" fillId="0" borderId="0" xfId="2" applyNumberFormat="1" applyFont="1" applyAlignment="1">
      <alignment horizontal="right"/>
    </xf>
    <xf numFmtId="0" fontId="16" fillId="0" borderId="7" xfId="0" applyFont="1" applyBorder="1"/>
    <xf numFmtId="41" fontId="17" fillId="0" borderId="0" xfId="14" applyFont="1"/>
    <xf numFmtId="41" fontId="17" fillId="0" borderId="11" xfId="14" applyFont="1" applyBorder="1"/>
    <xf numFmtId="0" fontId="6" fillId="3" borderId="0" xfId="4" applyFont="1" applyFill="1" applyAlignment="1">
      <alignment horizontal="center" vertical="center"/>
    </xf>
    <xf numFmtId="174" fontId="15" fillId="0" borderId="0" xfId="10" applyNumberFormat="1" applyFont="1" applyBorder="1"/>
    <xf numFmtId="10" fontId="17" fillId="0" borderId="0" xfId="0" applyNumberFormat="1" applyFont="1"/>
    <xf numFmtId="10" fontId="22" fillId="0" borderId="0" xfId="0" applyNumberFormat="1" applyFont="1"/>
    <xf numFmtId="9" fontId="22" fillId="0" borderId="0" xfId="0" applyNumberFormat="1" applyFont="1"/>
    <xf numFmtId="41" fontId="17" fillId="5" borderId="0" xfId="14" applyFont="1" applyFill="1"/>
    <xf numFmtId="0" fontId="16" fillId="0" borderId="0" xfId="0" applyFont="1"/>
    <xf numFmtId="41" fontId="16" fillId="0" borderId="0" xfId="14" applyFont="1"/>
    <xf numFmtId="0" fontId="16" fillId="0" borderId="9" xfId="0" applyFont="1" applyBorder="1"/>
    <xf numFmtId="41" fontId="16" fillId="0" borderId="9" xfId="14" applyFont="1" applyBorder="1"/>
    <xf numFmtId="0" fontId="9" fillId="2" borderId="0" xfId="2" applyFont="1" applyFill="1" applyAlignment="1">
      <alignment vertical="center"/>
    </xf>
    <xf numFmtId="9" fontId="32" fillId="0" borderId="0" xfId="5" applyFont="1" applyFill="1" applyBorder="1" applyAlignment="1">
      <alignment horizontal="center"/>
    </xf>
    <xf numFmtId="9" fontId="5" fillId="0" borderId="0" xfId="5" applyFont="1" applyFill="1" applyBorder="1" applyAlignment="1">
      <alignment horizontal="center"/>
    </xf>
    <xf numFmtId="41" fontId="17" fillId="0" borderId="0" xfId="16" applyFont="1"/>
    <xf numFmtId="0" fontId="15" fillId="0" borderId="0" xfId="8" applyFont="1"/>
    <xf numFmtId="0" fontId="17" fillId="0" borderId="0" xfId="8" applyFont="1"/>
    <xf numFmtId="44" fontId="17" fillId="0" borderId="0" xfId="8" applyNumberFormat="1" applyFont="1"/>
    <xf numFmtId="5" fontId="17" fillId="0" borderId="0" xfId="8" applyNumberFormat="1" applyFont="1"/>
    <xf numFmtId="174" fontId="17" fillId="0" borderId="0" xfId="8" applyNumberFormat="1" applyFont="1"/>
    <xf numFmtId="0" fontId="17" fillId="3" borderId="0" xfId="8" applyFont="1" applyFill="1"/>
    <xf numFmtId="0" fontId="17" fillId="3" borderId="0" xfId="8" applyFont="1" applyFill="1" applyAlignment="1">
      <alignment horizontal="right"/>
    </xf>
    <xf numFmtId="174" fontId="17" fillId="0" borderId="0" xfId="10" applyNumberFormat="1" applyFont="1" applyBorder="1"/>
    <xf numFmtId="44" fontId="17" fillId="0" borderId="0" xfId="10" applyFont="1"/>
    <xf numFmtId="0" fontId="35" fillId="0" borderId="0" xfId="8" applyFont="1"/>
    <xf numFmtId="0" fontId="17" fillId="0" borderId="0" xfId="8" applyFont="1" applyAlignment="1">
      <alignment horizontal="right"/>
    </xf>
    <xf numFmtId="174" fontId="15" fillId="0" borderId="0" xfId="8" applyNumberFormat="1" applyFont="1"/>
    <xf numFmtId="44" fontId="15" fillId="0" borderId="0" xfId="10" applyFont="1" applyBorder="1"/>
    <xf numFmtId="44" fontId="15" fillId="0" borderId="0" xfId="10" applyFont="1"/>
    <xf numFmtId="9" fontId="16" fillId="0" borderId="0" xfId="5" applyFont="1"/>
    <xf numFmtId="0" fontId="21" fillId="2" borderId="0" xfId="2" applyFont="1" applyFill="1" applyAlignment="1">
      <alignment horizontal="left" vertical="center"/>
    </xf>
    <xf numFmtId="0" fontId="21" fillId="2" borderId="0" xfId="2" applyFont="1" applyFill="1" applyAlignment="1">
      <alignment horizontal="right" vertical="center"/>
    </xf>
    <xf numFmtId="3" fontId="21" fillId="2" borderId="0" xfId="2" applyNumberFormat="1" applyFont="1" applyFill="1" applyAlignment="1">
      <alignment horizontal="right" vertical="center"/>
    </xf>
    <xf numFmtId="0" fontId="21" fillId="2" borderId="0" xfId="2" applyFont="1" applyFill="1" applyAlignment="1">
      <alignment horizontal="center" vertical="center"/>
    </xf>
    <xf numFmtId="3" fontId="21" fillId="2" borderId="0" xfId="2" applyNumberFormat="1" applyFont="1" applyFill="1" applyAlignment="1">
      <alignment horizontal="right" vertical="center" indent="1"/>
    </xf>
    <xf numFmtId="0" fontId="27" fillId="0" borderId="8" xfId="8" applyFont="1" applyBorder="1" applyAlignment="1">
      <alignment vertical="center"/>
    </xf>
    <xf numFmtId="0" fontId="27" fillId="0" borderId="9" xfId="8" applyFont="1" applyBorder="1" applyAlignment="1">
      <alignment vertical="center"/>
    </xf>
    <xf numFmtId="0" fontId="25" fillId="0" borderId="0" xfId="8" applyFont="1" applyAlignment="1">
      <alignment horizontal="right" vertical="center"/>
    </xf>
    <xf numFmtId="0" fontId="17" fillId="0" borderId="12" xfId="8" applyFont="1" applyBorder="1"/>
    <xf numFmtId="0" fontId="27" fillId="0" borderId="0" xfId="8" applyFont="1" applyAlignment="1">
      <alignment vertical="center"/>
    </xf>
    <xf numFmtId="0" fontId="17" fillId="0" borderId="11" xfId="8" applyFont="1" applyBorder="1" applyAlignment="1">
      <alignment vertical="center"/>
    </xf>
    <xf numFmtId="0" fontId="17" fillId="0" borderId="0" xfId="8" applyFont="1" applyAlignment="1">
      <alignment vertical="center"/>
    </xf>
    <xf numFmtId="182" fontId="15" fillId="0" borderId="0" xfId="10" applyNumberFormat="1" applyFont="1" applyFill="1" applyBorder="1" applyAlignment="1">
      <alignment horizontal="right" vertical="center"/>
    </xf>
    <xf numFmtId="182" fontId="36" fillId="0" borderId="0" xfId="10" applyNumberFormat="1" applyFont="1" applyBorder="1" applyAlignment="1">
      <alignment horizontal="right" vertical="center"/>
    </xf>
    <xf numFmtId="183" fontId="22" fillId="0" borderId="0" xfId="10" applyNumberFormat="1" applyFont="1" applyBorder="1" applyAlignment="1">
      <alignment vertical="center"/>
    </xf>
    <xf numFmtId="10" fontId="22" fillId="0" borderId="0" xfId="8" applyNumberFormat="1" applyFont="1" applyAlignment="1">
      <alignment horizontal="right" vertical="center"/>
    </xf>
    <xf numFmtId="181" fontId="22" fillId="0" borderId="0" xfId="8" applyNumberFormat="1" applyFont="1" applyAlignment="1">
      <alignment horizontal="right" vertical="center"/>
    </xf>
    <xf numFmtId="10" fontId="17" fillId="0" borderId="0" xfId="8" applyNumberFormat="1" applyFont="1"/>
    <xf numFmtId="182" fontId="22" fillId="0" borderId="0" xfId="10" applyNumberFormat="1" applyFont="1" applyBorder="1" applyAlignment="1">
      <alignment vertical="center"/>
    </xf>
    <xf numFmtId="0" fontId="36" fillId="0" borderId="11" xfId="20" applyFont="1" applyFill="1" applyBorder="1" applyAlignment="1">
      <alignment vertical="center"/>
    </xf>
    <xf numFmtId="0" fontId="37" fillId="0" borderId="0" xfId="20" applyFont="1" applyFill="1" applyBorder="1" applyAlignment="1">
      <alignment vertical="center"/>
    </xf>
    <xf numFmtId="7" fontId="15" fillId="0" borderId="0" xfId="4" applyNumberFormat="1" applyFont="1"/>
    <xf numFmtId="7" fontId="17" fillId="0" borderId="0" xfId="8" applyNumberFormat="1" applyFont="1"/>
    <xf numFmtId="0" fontId="17" fillId="0" borderId="7" xfId="8" applyFont="1" applyBorder="1"/>
    <xf numFmtId="9" fontId="17" fillId="0" borderId="0" xfId="8" applyNumberFormat="1" applyFont="1"/>
    <xf numFmtId="44" fontId="17" fillId="0" borderId="12" xfId="8" applyNumberFormat="1" applyFont="1" applyBorder="1"/>
    <xf numFmtId="0" fontId="17" fillId="0" borderId="13" xfId="8" applyFont="1" applyBorder="1" applyAlignment="1">
      <alignment vertical="center"/>
    </xf>
    <xf numFmtId="0" fontId="17" fillId="0" borderId="7" xfId="8" applyFont="1" applyBorder="1" applyAlignment="1">
      <alignment vertical="center"/>
    </xf>
    <xf numFmtId="183" fontId="22" fillId="3" borderId="7" xfId="10" applyNumberFormat="1" applyFont="1" applyFill="1" applyBorder="1" applyAlignment="1">
      <alignment horizontal="right" vertical="center"/>
    </xf>
    <xf numFmtId="0" fontId="17" fillId="0" borderId="15" xfId="8" applyFont="1" applyBorder="1"/>
    <xf numFmtId="183" fontId="15" fillId="0" borderId="0" xfId="4" applyNumberFormat="1" applyFont="1"/>
    <xf numFmtId="0" fontId="6" fillId="0" borderId="0" xfId="4" applyFont="1"/>
    <xf numFmtId="0" fontId="15" fillId="0" borderId="0" xfId="4" applyFont="1" applyAlignment="1">
      <alignment horizontal="center" vertical="center"/>
    </xf>
    <xf numFmtId="10" fontId="15" fillId="0" borderId="0" xfId="4" applyNumberFormat="1" applyFont="1" applyAlignment="1">
      <alignment horizontal="center" vertical="center"/>
    </xf>
    <xf numFmtId="0" fontId="21" fillId="2" borderId="26" xfId="2" applyFont="1" applyFill="1" applyBorder="1" applyAlignment="1">
      <alignment horizontal="centerContinuous"/>
    </xf>
    <xf numFmtId="172" fontId="21" fillId="6" borderId="0" xfId="21" applyNumberFormat="1" applyFont="1" applyFill="1" applyBorder="1" applyAlignment="1">
      <alignment horizontal="centerContinuous" vertical="center"/>
    </xf>
    <xf numFmtId="172" fontId="21" fillId="6" borderId="0" xfId="21" applyNumberFormat="1" applyFont="1" applyFill="1" applyBorder="1" applyAlignment="1">
      <alignment horizontal="centerContinuous"/>
    </xf>
    <xf numFmtId="172" fontId="21" fillId="6" borderId="0" xfId="21" applyNumberFormat="1" applyFont="1" applyFill="1" applyBorder="1" applyAlignment="1">
      <alignment horizontal="center" vertical="center"/>
    </xf>
    <xf numFmtId="0" fontId="21" fillId="2" borderId="0" xfId="2" applyFont="1" applyFill="1" applyAlignment="1">
      <alignment horizontal="center" vertical="center" wrapText="1"/>
    </xf>
    <xf numFmtId="172" fontId="21" fillId="6" borderId="0" xfId="21" applyNumberFormat="1" applyFont="1" applyFill="1" applyBorder="1" applyAlignment="1">
      <alignment horizontal="center" vertical="center" wrapText="1"/>
    </xf>
    <xf numFmtId="10" fontId="17" fillId="0" borderId="0" xfId="8" applyNumberFormat="1" applyFont="1" applyAlignment="1">
      <alignment horizontal="left"/>
    </xf>
    <xf numFmtId="175" fontId="36" fillId="3" borderId="0" xfId="8" applyNumberFormat="1" applyFont="1" applyFill="1" applyAlignment="1">
      <alignment horizontal="centerContinuous"/>
    </xf>
    <xf numFmtId="9" fontId="15" fillId="0" borderId="0" xfId="5" applyFont="1" applyAlignment="1">
      <alignment horizontal="right"/>
    </xf>
    <xf numFmtId="0" fontId="17" fillId="3" borderId="0" xfId="8" applyFont="1" applyFill="1" applyAlignment="1">
      <alignment horizontal="left"/>
    </xf>
    <xf numFmtId="0" fontId="17" fillId="3" borderId="0" xfId="8" applyFont="1" applyFill="1" applyAlignment="1">
      <alignment horizontal="center"/>
    </xf>
    <xf numFmtId="0" fontId="36" fillId="3" borderId="0" xfId="8" applyFont="1" applyFill="1" applyAlignment="1">
      <alignment horizontal="centerContinuous"/>
    </xf>
    <xf numFmtId="175" fontId="17" fillId="3" borderId="0" xfId="8" applyNumberFormat="1" applyFont="1" applyFill="1" applyAlignment="1">
      <alignment horizontal="center"/>
    </xf>
    <xf numFmtId="175" fontId="15" fillId="3" borderId="0" xfId="8" applyNumberFormat="1" applyFont="1" applyFill="1" applyAlignment="1">
      <alignment horizontal="center"/>
    </xf>
    <xf numFmtId="175" fontId="36" fillId="3" borderId="0" xfId="8" applyNumberFormat="1" applyFont="1" applyFill="1" applyAlignment="1">
      <alignment horizontal="center"/>
    </xf>
    <xf numFmtId="7" fontId="36" fillId="3" borderId="0" xfId="9" applyNumberFormat="1" applyFont="1" applyFill="1" applyBorder="1" applyAlignment="1">
      <alignment horizontal="center" vertical="center"/>
    </xf>
    <xf numFmtId="183" fontId="22" fillId="3" borderId="0" xfId="9" applyNumberFormat="1" applyFont="1" applyFill="1" applyBorder="1" applyAlignment="1">
      <alignment horizontal="center" vertical="center"/>
    </xf>
    <xf numFmtId="183" fontId="36" fillId="3" borderId="0" xfId="9" applyNumberFormat="1" applyFont="1" applyFill="1" applyBorder="1" applyAlignment="1">
      <alignment horizontal="center" vertical="center"/>
    </xf>
    <xf numFmtId="173" fontId="17" fillId="3" borderId="0" xfId="9" applyNumberFormat="1" applyFont="1" applyFill="1" applyBorder="1" applyAlignment="1">
      <alignment horizontal="right" vertical="center"/>
    </xf>
    <xf numFmtId="173" fontId="36" fillId="3" borderId="0" xfId="8" applyNumberFormat="1" applyFont="1" applyFill="1" applyAlignment="1">
      <alignment horizontal="center"/>
    </xf>
    <xf numFmtId="175" fontId="15" fillId="0" borderId="0" xfId="8" applyNumberFormat="1" applyFont="1"/>
    <xf numFmtId="175" fontId="17" fillId="3" borderId="0" xfId="9" applyNumberFormat="1" applyFont="1" applyFill="1" applyBorder="1" applyAlignment="1">
      <alignment horizontal="right" vertical="center"/>
    </xf>
    <xf numFmtId="0" fontId="17" fillId="3" borderId="0" xfId="8" applyFont="1" applyFill="1" applyAlignment="1">
      <alignment horizontal="centerContinuous"/>
    </xf>
    <xf numFmtId="173" fontId="23" fillId="0" borderId="0" xfId="8" applyNumberFormat="1" applyFont="1"/>
    <xf numFmtId="173" fontId="15" fillId="0" borderId="0" xfId="4" applyNumberFormat="1" applyFont="1"/>
    <xf numFmtId="173" fontId="17" fillId="0" borderId="0" xfId="8" applyNumberFormat="1" applyFont="1"/>
    <xf numFmtId="173" fontId="6" fillId="0" borderId="0" xfId="4" applyNumberFormat="1" applyFont="1"/>
    <xf numFmtId="173" fontId="16" fillId="0" borderId="0" xfId="8" applyNumberFormat="1" applyFont="1"/>
    <xf numFmtId="0" fontId="23" fillId="3" borderId="0" xfId="8" applyFont="1" applyFill="1" applyAlignment="1">
      <alignment horizontal="center"/>
    </xf>
    <xf numFmtId="0" fontId="25" fillId="0" borderId="0" xfId="8" applyFont="1" applyAlignment="1">
      <alignment horizontal="right"/>
    </xf>
    <xf numFmtId="9" fontId="22" fillId="0" borderId="0" xfId="8" applyNumberFormat="1" applyFont="1" applyAlignment="1">
      <alignment horizontal="right"/>
    </xf>
    <xf numFmtId="9" fontId="22" fillId="0" borderId="0" xfId="4" applyNumberFormat="1" applyFont="1"/>
    <xf numFmtId="41" fontId="17" fillId="0" borderId="0" xfId="14" applyFont="1" applyBorder="1"/>
    <xf numFmtId="9" fontId="15" fillId="0" borderId="0" xfId="4" applyNumberFormat="1" applyFont="1"/>
    <xf numFmtId="0" fontId="16" fillId="4" borderId="14" xfId="8" applyFont="1" applyFill="1" applyBorder="1" applyAlignment="1">
      <alignment horizontal="left" indent="1"/>
    </xf>
    <xf numFmtId="175" fontId="16" fillId="4" borderId="14" xfId="8" applyNumberFormat="1" applyFont="1" applyFill="1" applyBorder="1" applyAlignment="1">
      <alignment horizontal="center"/>
    </xf>
    <xf numFmtId="7" fontId="16" fillId="4" borderId="14" xfId="8" applyNumberFormat="1" applyFont="1" applyFill="1" applyBorder="1" applyAlignment="1">
      <alignment horizontal="center"/>
    </xf>
    <xf numFmtId="173" fontId="16" fillId="4" borderId="14" xfId="8" applyNumberFormat="1" applyFont="1" applyFill="1" applyBorder="1" applyAlignment="1">
      <alignment horizontal="center"/>
    </xf>
    <xf numFmtId="183" fontId="16" fillId="4" borderId="14" xfId="8" applyNumberFormat="1" applyFont="1" applyFill="1" applyBorder="1" applyAlignment="1">
      <alignment horizontal="center"/>
    </xf>
    <xf numFmtId="173" fontId="16" fillId="4" borderId="14" xfId="8" applyNumberFormat="1" applyFont="1" applyFill="1" applyBorder="1" applyAlignment="1">
      <alignment horizontal="right"/>
    </xf>
    <xf numFmtId="0" fontId="16" fillId="4" borderId="0" xfId="8" applyFont="1" applyFill="1" applyAlignment="1">
      <alignment horizontal="left" indent="1"/>
    </xf>
    <xf numFmtId="175" fontId="16" fillId="4" borderId="0" xfId="8" applyNumberFormat="1" applyFont="1" applyFill="1" applyAlignment="1">
      <alignment horizontal="center"/>
    </xf>
    <xf numFmtId="9" fontId="38" fillId="0" borderId="0" xfId="4" applyNumberFormat="1" applyFont="1"/>
    <xf numFmtId="41" fontId="16" fillId="0" borderId="0" xfId="14" applyFont="1" applyBorder="1"/>
    <xf numFmtId="0" fontId="15" fillId="0" borderId="9" xfId="4" applyFont="1" applyBorder="1"/>
    <xf numFmtId="5" fontId="15" fillId="0" borderId="0" xfId="4" applyNumberFormat="1" applyFont="1"/>
    <xf numFmtId="185" fontId="15" fillId="0" borderId="0" xfId="4" applyNumberFormat="1" applyFont="1"/>
    <xf numFmtId="172" fontId="22" fillId="0" borderId="0" xfId="9" applyNumberFormat="1" applyFont="1" applyFill="1" applyBorder="1" applyAlignment="1">
      <alignment horizontal="right"/>
    </xf>
    <xf numFmtId="0" fontId="17" fillId="3" borderId="9" xfId="8" applyFont="1" applyFill="1" applyBorder="1" applyAlignment="1">
      <alignment horizontal="left" vertical="center" indent="1"/>
    </xf>
    <xf numFmtId="3" fontId="36" fillId="3" borderId="9" xfId="8" applyNumberFormat="1" applyFont="1" applyFill="1" applyBorder="1" applyAlignment="1">
      <alignment horizontal="center" vertical="top" wrapText="1"/>
    </xf>
    <xf numFmtId="3" fontId="15" fillId="3" borderId="9" xfId="8" applyNumberFormat="1" applyFont="1" applyFill="1" applyBorder="1" applyAlignment="1">
      <alignment horizontal="center" vertical="top" wrapText="1"/>
    </xf>
    <xf numFmtId="175" fontId="36" fillId="3" borderId="9" xfId="8" applyNumberFormat="1" applyFont="1" applyFill="1" applyBorder="1" applyAlignment="1">
      <alignment horizontal="center" vertical="top" wrapText="1"/>
    </xf>
    <xf numFmtId="7" fontId="23" fillId="3" borderId="9" xfId="8" applyNumberFormat="1" applyFont="1" applyFill="1" applyBorder="1" applyAlignment="1">
      <alignment horizontal="center"/>
    </xf>
    <xf numFmtId="184" fontId="23" fillId="3" borderId="9" xfId="8" applyNumberFormat="1" applyFont="1" applyFill="1" applyBorder="1" applyAlignment="1">
      <alignment horizontal="center" vertical="center"/>
    </xf>
    <xf numFmtId="173" fontId="17" fillId="3" borderId="9" xfId="8" applyNumberFormat="1" applyFont="1" applyFill="1" applyBorder="1" applyAlignment="1">
      <alignment horizontal="center"/>
    </xf>
    <xf numFmtId="173" fontId="17" fillId="3" borderId="9" xfId="10" applyNumberFormat="1" applyFont="1" applyFill="1" applyBorder="1" applyAlignment="1">
      <alignment vertical="center"/>
    </xf>
    <xf numFmtId="175" fontId="17" fillId="0" borderId="0" xfId="8" applyNumberFormat="1" applyFont="1"/>
    <xf numFmtId="175" fontId="15" fillId="0" borderId="0" xfId="4" applyNumberFormat="1" applyFont="1"/>
    <xf numFmtId="0" fontId="15" fillId="0" borderId="0" xfId="4" applyFont="1" applyAlignment="1">
      <alignment horizontal="center"/>
    </xf>
    <xf numFmtId="0" fontId="15" fillId="3" borderId="0" xfId="4" applyFont="1" applyFill="1"/>
    <xf numFmtId="0" fontId="17" fillId="3" borderId="0" xfId="8" applyFont="1" applyFill="1" applyAlignment="1">
      <alignment horizontal="left" vertical="center" indent="1"/>
    </xf>
    <xf numFmtId="3" fontId="36" fillId="3" borderId="0" xfId="8" applyNumberFormat="1" applyFont="1" applyFill="1" applyAlignment="1">
      <alignment horizontal="center" vertical="top" wrapText="1"/>
    </xf>
    <xf numFmtId="3" fontId="15" fillId="3" borderId="0" xfId="8" applyNumberFormat="1" applyFont="1" applyFill="1" applyAlignment="1">
      <alignment horizontal="center" vertical="top" wrapText="1"/>
    </xf>
    <xf numFmtId="175" fontId="36" fillId="3" borderId="0" xfId="8" applyNumberFormat="1" applyFont="1" applyFill="1" applyAlignment="1">
      <alignment horizontal="center" vertical="top" wrapText="1"/>
    </xf>
    <xf numFmtId="7" fontId="23" fillId="3" borderId="0" xfId="8" applyNumberFormat="1" applyFont="1" applyFill="1" applyAlignment="1">
      <alignment horizontal="center"/>
    </xf>
    <xf numFmtId="184" fontId="23" fillId="3" borderId="0" xfId="8" applyNumberFormat="1" applyFont="1" applyFill="1" applyAlignment="1">
      <alignment horizontal="center" vertical="center"/>
    </xf>
    <xf numFmtId="173" fontId="17" fillId="3" borderId="0" xfId="8" applyNumberFormat="1" applyFont="1" applyFill="1" applyAlignment="1">
      <alignment horizontal="center"/>
    </xf>
    <xf numFmtId="173" fontId="17" fillId="3" borderId="0" xfId="10" applyNumberFormat="1" applyFont="1" applyFill="1" applyBorder="1" applyAlignment="1">
      <alignment vertical="center"/>
    </xf>
    <xf numFmtId="3" fontId="16" fillId="4" borderId="14" xfId="8" applyNumberFormat="1" applyFont="1" applyFill="1" applyBorder="1" applyAlignment="1">
      <alignment horizontal="center"/>
    </xf>
    <xf numFmtId="175" fontId="16" fillId="4" borderId="14" xfId="9" applyNumberFormat="1" applyFont="1" applyFill="1" applyBorder="1" applyAlignment="1">
      <alignment horizontal="center"/>
    </xf>
    <xf numFmtId="184" fontId="16" fillId="4" borderId="14" xfId="9" applyNumberFormat="1" applyFont="1" applyFill="1" applyBorder="1" applyAlignment="1">
      <alignment horizontal="center"/>
    </xf>
    <xf numFmtId="173" fontId="16" fillId="4" borderId="14" xfId="9" applyNumberFormat="1" applyFont="1" applyFill="1" applyBorder="1" applyAlignment="1">
      <alignment horizontal="center"/>
    </xf>
    <xf numFmtId="173" fontId="16" fillId="4" borderId="14" xfId="9" applyNumberFormat="1" applyFont="1" applyFill="1" applyBorder="1" applyAlignment="1"/>
    <xf numFmtId="10" fontId="15" fillId="0" borderId="0" xfId="4" applyNumberFormat="1" applyFont="1"/>
    <xf numFmtId="3" fontId="17" fillId="0" borderId="0" xfId="8" applyNumberFormat="1" applyFont="1" applyAlignment="1">
      <alignment horizontal="center"/>
    </xf>
    <xf numFmtId="183" fontId="17" fillId="0" borderId="0" xfId="9" applyNumberFormat="1" applyFont="1" applyFill="1" applyBorder="1"/>
    <xf numFmtId="43" fontId="17" fillId="0" borderId="0" xfId="9" applyFont="1" applyFill="1" applyBorder="1"/>
    <xf numFmtId="183" fontId="17" fillId="0" borderId="0" xfId="9" applyNumberFormat="1" applyFont="1" applyFill="1" applyBorder="1" applyAlignment="1">
      <alignment horizontal="center"/>
    </xf>
    <xf numFmtId="1" fontId="17" fillId="0" borderId="0" xfId="9" applyNumberFormat="1" applyFont="1" applyFill="1" applyBorder="1" applyAlignment="1">
      <alignment horizontal="center"/>
    </xf>
    <xf numFmtId="172" fontId="17" fillId="0" borderId="0" xfId="9" applyNumberFormat="1" applyFont="1" applyFill="1" applyBorder="1" applyAlignment="1">
      <alignment horizontal="right"/>
    </xf>
    <xf numFmtId="183" fontId="17" fillId="0" borderId="0" xfId="9" applyNumberFormat="1" applyFont="1" applyFill="1" applyBorder="1" applyAlignment="1">
      <alignment horizontal="right"/>
    </xf>
    <xf numFmtId="0" fontId="15" fillId="0" borderId="0" xfId="4" applyFont="1" applyAlignment="1">
      <alignment horizontal="right"/>
    </xf>
    <xf numFmtId="0" fontId="24" fillId="0" borderId="0" xfId="8" applyFont="1"/>
    <xf numFmtId="175" fontId="17" fillId="0" borderId="0" xfId="9" applyNumberFormat="1" applyFont="1" applyFill="1" applyBorder="1"/>
    <xf numFmtId="9" fontId="6" fillId="0" borderId="0" xfId="5" applyFont="1"/>
    <xf numFmtId="186" fontId="15" fillId="0" borderId="0" xfId="8" applyNumberFormat="1" applyFont="1"/>
    <xf numFmtId="44" fontId="15" fillId="0" borderId="0" xfId="8" applyNumberFormat="1" applyFont="1"/>
    <xf numFmtId="9" fontId="15" fillId="0" borderId="0" xfId="5" applyFont="1" applyBorder="1" applyAlignment="1">
      <alignment horizontal="left"/>
    </xf>
    <xf numFmtId="0" fontId="15" fillId="11" borderId="0" xfId="8" applyFont="1" applyFill="1"/>
    <xf numFmtId="187" fontId="15" fillId="11" borderId="0" xfId="8" applyNumberFormat="1" applyFont="1" applyFill="1"/>
    <xf numFmtId="0" fontId="6" fillId="4" borderId="0" xfId="8" applyFont="1" applyFill="1"/>
    <xf numFmtId="186" fontId="17" fillId="0" borderId="0" xfId="8" applyNumberFormat="1" applyFont="1"/>
    <xf numFmtId="9" fontId="17" fillId="0" borderId="0" xfId="5" applyFont="1" applyBorder="1" applyAlignment="1">
      <alignment horizontal="left"/>
    </xf>
    <xf numFmtId="175" fontId="23" fillId="3" borderId="0" xfId="8" applyNumberFormat="1" applyFont="1" applyFill="1" applyAlignment="1">
      <alignment horizontal="center"/>
    </xf>
    <xf numFmtId="0" fontId="5" fillId="0" borderId="0" xfId="8" applyFont="1" applyAlignment="1">
      <alignment horizontal="center"/>
    </xf>
    <xf numFmtId="0" fontId="17" fillId="11" borderId="0" xfId="8" applyFont="1" applyFill="1"/>
    <xf numFmtId="187" fontId="17" fillId="11" borderId="0" xfId="8" applyNumberFormat="1" applyFont="1" applyFill="1"/>
    <xf numFmtId="0" fontId="16" fillId="4" borderId="0" xfId="8" applyFont="1" applyFill="1"/>
    <xf numFmtId="0" fontId="5" fillId="0" borderId="0" xfId="8" applyFont="1"/>
    <xf numFmtId="0" fontId="39" fillId="0" borderId="0" xfId="8" applyFont="1"/>
    <xf numFmtId="0" fontId="15" fillId="0" borderId="0" xfId="15" applyFont="1" applyAlignment="1">
      <alignment vertical="top" wrapText="1"/>
    </xf>
    <xf numFmtId="0" fontId="42" fillId="0" borderId="0" xfId="15" applyFont="1" applyAlignment="1">
      <alignment vertical="top" wrapText="1"/>
    </xf>
    <xf numFmtId="0" fontId="15" fillId="0" borderId="7" xfId="15" applyFont="1" applyBorder="1" applyAlignment="1">
      <alignment vertical="top" wrapText="1"/>
    </xf>
    <xf numFmtId="37" fontId="16" fillId="3" borderId="0" xfId="0" applyNumberFormat="1" applyFont="1" applyFill="1"/>
    <xf numFmtId="0" fontId="17" fillId="3" borderId="0" xfId="0" applyFont="1" applyFill="1" applyAlignment="1">
      <alignment horizontal="right"/>
    </xf>
    <xf numFmtId="172" fontId="21" fillId="12" borderId="0" xfId="21" applyNumberFormat="1" applyFont="1" applyFill="1" applyAlignment="1">
      <alignment horizontal="left" vertical="top"/>
    </xf>
    <xf numFmtId="172" fontId="44" fillId="12" borderId="0" xfId="21" applyNumberFormat="1" applyFont="1" applyFill="1" applyAlignment="1">
      <alignment horizontal="center"/>
    </xf>
    <xf numFmtId="172" fontId="44" fillId="12" borderId="9" xfId="21" applyNumberFormat="1" applyFont="1" applyFill="1" applyBorder="1" applyAlignment="1">
      <alignment horizontal="right"/>
    </xf>
    <xf numFmtId="188" fontId="22" fillId="3" borderId="0" xfId="0" applyNumberFormat="1" applyFont="1" applyFill="1" applyAlignment="1">
      <alignment horizontal="right"/>
    </xf>
    <xf numFmtId="0" fontId="17" fillId="0" borderId="14" xfId="0" applyFont="1" applyBorder="1"/>
    <xf numFmtId="10" fontId="22" fillId="0" borderId="0" xfId="22" applyNumberFormat="1" applyFont="1"/>
    <xf numFmtId="10" fontId="22" fillId="0" borderId="0" xfId="22" applyNumberFormat="1" applyFont="1" applyBorder="1"/>
    <xf numFmtId="10" fontId="22" fillId="0" borderId="7" xfId="22" applyNumberFormat="1" applyFont="1" applyBorder="1"/>
    <xf numFmtId="10" fontId="15" fillId="0" borderId="7" xfId="0" applyNumberFormat="1" applyFont="1" applyBorder="1"/>
    <xf numFmtId="0" fontId="22" fillId="3" borderId="0" xfId="0" applyFont="1" applyFill="1" applyAlignment="1">
      <alignment horizontal="right"/>
    </xf>
    <xf numFmtId="41" fontId="17" fillId="0" borderId="7" xfId="14" applyFont="1" applyBorder="1"/>
    <xf numFmtId="41" fontId="6" fillId="0" borderId="0" xfId="14" applyFont="1"/>
    <xf numFmtId="10" fontId="16" fillId="0" borderId="0" xfId="0" applyNumberFormat="1" applyFont="1"/>
    <xf numFmtId="0" fontId="16" fillId="0" borderId="0" xfId="0" applyFont="1" applyAlignment="1">
      <alignment horizontal="right"/>
    </xf>
    <xf numFmtId="41" fontId="16" fillId="0" borderId="0" xfId="14" applyFont="1" applyAlignment="1">
      <alignment horizontal="right"/>
    </xf>
    <xf numFmtId="192" fontId="16" fillId="0" borderId="0" xfId="0" applyNumberFormat="1" applyFont="1"/>
    <xf numFmtId="9" fontId="11" fillId="3" borderId="0" xfId="7" applyFont="1" applyFill="1" applyBorder="1" applyAlignment="1">
      <alignment horizontal="center"/>
    </xf>
    <xf numFmtId="14" fontId="11" fillId="0" borderId="0" xfId="2" applyNumberFormat="1" applyFont="1" applyAlignment="1">
      <alignment horizontal="right"/>
    </xf>
    <xf numFmtId="194" fontId="24" fillId="0" borderId="0" xfId="22" applyNumberFormat="1" applyFont="1"/>
    <xf numFmtId="0" fontId="24" fillId="0" borderId="0" xfId="0" applyFont="1"/>
    <xf numFmtId="0" fontId="50" fillId="0" borderId="0" xfId="0" applyFont="1"/>
    <xf numFmtId="41" fontId="24" fillId="0" borderId="0" xfId="14" applyFont="1"/>
    <xf numFmtId="191" fontId="50" fillId="0" borderId="0" xfId="22" applyNumberFormat="1" applyFont="1"/>
    <xf numFmtId="192" fontId="50" fillId="0" borderId="0" xfId="0" applyNumberFormat="1" applyFont="1"/>
    <xf numFmtId="193" fontId="50" fillId="0" borderId="0" xfId="0" applyNumberFormat="1" applyFont="1"/>
    <xf numFmtId="41" fontId="17" fillId="0" borderId="9" xfId="14" applyFont="1" applyBorder="1"/>
    <xf numFmtId="0" fontId="5" fillId="0" borderId="0" xfId="3" applyFont="1"/>
    <xf numFmtId="0" fontId="5" fillId="3" borderId="0" xfId="3" applyFont="1" applyFill="1"/>
    <xf numFmtId="0" fontId="46" fillId="3" borderId="0" xfId="6" applyFont="1" applyFill="1" applyAlignment="1">
      <alignment horizontal="left" indent="1"/>
    </xf>
    <xf numFmtId="37" fontId="10" fillId="3" borderId="0" xfId="2" applyNumberFormat="1" applyFont="1" applyFill="1" applyAlignment="1">
      <alignment horizontal="right"/>
    </xf>
    <xf numFmtId="37" fontId="11" fillId="3" borderId="0" xfId="2" applyNumberFormat="1" applyFont="1" applyFill="1" applyAlignment="1">
      <alignment horizontal="right"/>
    </xf>
    <xf numFmtId="37" fontId="11" fillId="3" borderId="0" xfId="2" applyNumberFormat="1" applyFont="1" applyFill="1"/>
    <xf numFmtId="10" fontId="11" fillId="3" borderId="0" xfId="7" applyNumberFormat="1" applyFont="1" applyFill="1" applyBorder="1"/>
    <xf numFmtId="37" fontId="10" fillId="3" borderId="0" xfId="2" applyNumberFormat="1" applyFont="1" applyFill="1"/>
    <xf numFmtId="37" fontId="11" fillId="3" borderId="0" xfId="2" applyNumberFormat="1" applyFont="1" applyFill="1" applyAlignment="1">
      <alignment horizontal="left"/>
    </xf>
    <xf numFmtId="10" fontId="10" fillId="3" borderId="0" xfId="7" applyNumberFormat="1" applyFont="1" applyFill="1" applyBorder="1"/>
    <xf numFmtId="10" fontId="5" fillId="0" borderId="0" xfId="3" applyNumberFormat="1" applyFont="1"/>
    <xf numFmtId="37" fontId="11" fillId="0" borderId="0" xfId="2" applyNumberFormat="1" applyFont="1" applyAlignment="1">
      <alignment horizontal="right"/>
    </xf>
    <xf numFmtId="0" fontId="11" fillId="3" borderId="0" xfId="2" applyFont="1" applyFill="1" applyAlignment="1">
      <alignment horizontal="left"/>
    </xf>
    <xf numFmtId="165" fontId="11" fillId="0" borderId="0" xfId="2" applyNumberFormat="1" applyFont="1" applyAlignment="1">
      <alignment horizontal="right"/>
    </xf>
    <xf numFmtId="166" fontId="11" fillId="0" borderId="0" xfId="2" applyNumberFormat="1" applyFont="1" applyAlignment="1">
      <alignment horizontal="right"/>
    </xf>
    <xf numFmtId="167" fontId="11" fillId="0" borderId="0" xfId="2" applyNumberFormat="1" applyFont="1" applyAlignment="1">
      <alignment horizontal="right"/>
    </xf>
    <xf numFmtId="10" fontId="5" fillId="0" borderId="0" xfId="5" applyNumberFormat="1" applyFont="1" applyBorder="1"/>
    <xf numFmtId="0" fontId="46" fillId="0" borderId="0" xfId="6" applyFont="1" applyAlignment="1">
      <alignment horizontal="left" indent="1"/>
    </xf>
    <xf numFmtId="0" fontId="11" fillId="0" borderId="0" xfId="6" applyFont="1" applyAlignment="1">
      <alignment horizontal="left"/>
    </xf>
    <xf numFmtId="168" fontId="11" fillId="0" borderId="0" xfId="6" applyNumberFormat="1" applyFont="1" applyAlignment="1">
      <alignment horizontal="right"/>
    </xf>
    <xf numFmtId="169" fontId="11" fillId="0" borderId="0" xfId="6" applyNumberFormat="1" applyFont="1" applyAlignment="1">
      <alignment horizontal="right"/>
    </xf>
    <xf numFmtId="170" fontId="11" fillId="0" borderId="0" xfId="6" applyNumberFormat="1" applyFont="1" applyAlignment="1">
      <alignment horizontal="right"/>
    </xf>
    <xf numFmtId="5" fontId="11" fillId="0" borderId="0" xfId="2" applyNumberFormat="1" applyFont="1" applyAlignment="1">
      <alignment horizontal="right"/>
    </xf>
    <xf numFmtId="0" fontId="11" fillId="3" borderId="0" xfId="6" applyFont="1" applyFill="1" applyAlignment="1">
      <alignment horizontal="left"/>
    </xf>
    <xf numFmtId="169" fontId="11" fillId="3" borderId="0" xfId="6" applyNumberFormat="1" applyFont="1" applyFill="1" applyAlignment="1">
      <alignment horizontal="right"/>
    </xf>
    <xf numFmtId="5" fontId="11" fillId="3" borderId="0" xfId="2" applyNumberFormat="1" applyFont="1" applyFill="1" applyAlignment="1">
      <alignment horizontal="right"/>
    </xf>
    <xf numFmtId="0" fontId="10" fillId="3" borderId="0" xfId="2" applyFont="1" applyFill="1" applyAlignment="1">
      <alignment horizontal="right"/>
    </xf>
    <xf numFmtId="0" fontId="48" fillId="3" borderId="0" xfId="6" applyFont="1" applyFill="1"/>
    <xf numFmtId="0" fontId="48" fillId="3" borderId="0" xfId="6" applyFont="1" applyFill="1" applyAlignment="1">
      <alignment horizontal="center"/>
    </xf>
    <xf numFmtId="0" fontId="48" fillId="3" borderId="0" xfId="6" applyFont="1" applyFill="1" applyAlignment="1">
      <alignment horizontal="right"/>
    </xf>
    <xf numFmtId="0" fontId="46" fillId="3" borderId="0" xfId="2" applyFont="1" applyFill="1" applyAlignment="1">
      <alignment horizontal="left" indent="1"/>
    </xf>
    <xf numFmtId="9" fontId="47" fillId="3" borderId="0" xfId="7" applyFont="1" applyFill="1" applyBorder="1" applyAlignment="1">
      <alignment horizontal="center"/>
    </xf>
    <xf numFmtId="0" fontId="49" fillId="3" borderId="0" xfId="6" applyFont="1" applyFill="1" applyAlignment="1">
      <alignment horizontal="left"/>
    </xf>
    <xf numFmtId="9" fontId="45" fillId="3" borderId="0" xfId="7" applyFont="1" applyFill="1" applyBorder="1" applyAlignment="1">
      <alignment horizontal="center"/>
    </xf>
    <xf numFmtId="5" fontId="45" fillId="3" borderId="0" xfId="6" applyNumberFormat="1" applyFont="1" applyFill="1" applyAlignment="1">
      <alignment horizontal="right"/>
    </xf>
    <xf numFmtId="0" fontId="48" fillId="3" borderId="0" xfId="6" applyFont="1" applyFill="1" applyAlignment="1">
      <alignment horizontal="center" wrapText="1"/>
    </xf>
    <xf numFmtId="0" fontId="48" fillId="3" borderId="0" xfId="6" applyFont="1" applyFill="1" applyAlignment="1">
      <alignment horizontal="right" wrapText="1"/>
    </xf>
    <xf numFmtId="5" fontId="11" fillId="3" borderId="0" xfId="6" applyNumberFormat="1" applyFont="1" applyFill="1" applyAlignment="1">
      <alignment horizontal="right"/>
    </xf>
    <xf numFmtId="173" fontId="11" fillId="3" borderId="0" xfId="6" applyNumberFormat="1" applyFont="1" applyFill="1" applyAlignment="1">
      <alignment horizontal="right"/>
    </xf>
    <xf numFmtId="176" fontId="14" fillId="3" borderId="0" xfId="3" applyNumberFormat="1" applyFont="1" applyFill="1" applyAlignment="1">
      <alignment horizontal="right"/>
    </xf>
    <xf numFmtId="14" fontId="10" fillId="3" borderId="0" xfId="2" applyNumberFormat="1" applyFont="1" applyFill="1" applyAlignment="1">
      <alignment horizontal="right"/>
    </xf>
    <xf numFmtId="0" fontId="5" fillId="0" borderId="0" xfId="3" applyFont="1" applyAlignment="1">
      <alignment horizontal="right"/>
    </xf>
    <xf numFmtId="176" fontId="10" fillId="3" borderId="0" xfId="3" applyNumberFormat="1" applyFont="1" applyFill="1" applyAlignment="1">
      <alignment horizontal="right"/>
    </xf>
    <xf numFmtId="14" fontId="11" fillId="3" borderId="0" xfId="2" applyNumberFormat="1" applyFont="1" applyFill="1" applyAlignment="1">
      <alignment horizontal="right"/>
    </xf>
    <xf numFmtId="10" fontId="47" fillId="3" borderId="0" xfId="7" applyNumberFormat="1" applyFont="1" applyFill="1" applyBorder="1"/>
    <xf numFmtId="9" fontId="11" fillId="3" borderId="0" xfId="7" applyFont="1" applyFill="1" applyBorder="1"/>
    <xf numFmtId="10" fontId="10" fillId="3" borderId="0" xfId="3" applyNumberFormat="1" applyFont="1" applyFill="1"/>
    <xf numFmtId="9" fontId="11" fillId="3" borderId="0" xfId="7" applyFont="1" applyFill="1" applyBorder="1" applyAlignment="1">
      <alignment horizontal="right"/>
    </xf>
    <xf numFmtId="175" fontId="34" fillId="3" borderId="0" xfId="7" applyNumberFormat="1" applyFont="1" applyFill="1" applyBorder="1" applyAlignment="1">
      <alignment horizontal="right"/>
    </xf>
    <xf numFmtId="0" fontId="10" fillId="3" borderId="0" xfId="6" applyFont="1" applyFill="1" applyAlignment="1">
      <alignment horizontal="left" indent="1"/>
    </xf>
    <xf numFmtId="177" fontId="10" fillId="3" borderId="0" xfId="7" applyNumberFormat="1" applyFont="1" applyFill="1" applyBorder="1" applyAlignment="1">
      <alignment horizontal="right"/>
    </xf>
    <xf numFmtId="10" fontId="10" fillId="3" borderId="0" xfId="2" applyNumberFormat="1" applyFont="1" applyFill="1" applyAlignment="1">
      <alignment horizontal="right"/>
    </xf>
    <xf numFmtId="10" fontId="34" fillId="3" borderId="0" xfId="3" applyNumberFormat="1" applyFont="1" applyFill="1" applyAlignment="1">
      <alignment horizontal="right"/>
    </xf>
    <xf numFmtId="178" fontId="10" fillId="0" borderId="0" xfId="2" applyNumberFormat="1" applyFont="1"/>
    <xf numFmtId="178" fontId="10" fillId="3" borderId="0" xfId="2" applyNumberFormat="1" applyFont="1" applyFill="1" applyAlignment="1">
      <alignment horizontal="right"/>
    </xf>
    <xf numFmtId="10" fontId="34" fillId="3" borderId="0" xfId="2" applyNumberFormat="1" applyFont="1" applyFill="1" applyAlignment="1">
      <alignment horizontal="right"/>
    </xf>
    <xf numFmtId="175" fontId="34" fillId="3" borderId="0" xfId="2" applyNumberFormat="1" applyFont="1" applyFill="1" applyAlignment="1">
      <alignment horizontal="right"/>
    </xf>
    <xf numFmtId="37" fontId="10" fillId="0" borderId="0" xfId="2" applyNumberFormat="1" applyFont="1" applyAlignment="1">
      <alignment horizontal="right"/>
    </xf>
    <xf numFmtId="0" fontId="46" fillId="3" borderId="0" xfId="11" applyFont="1" applyFill="1" applyAlignment="1">
      <alignment vertical="center"/>
    </xf>
    <xf numFmtId="0" fontId="46" fillId="3" borderId="0" xfId="6" applyFont="1" applyFill="1" applyAlignment="1">
      <alignment vertical="center"/>
    </xf>
    <xf numFmtId="0" fontId="49" fillId="3" borderId="0" xfId="11" applyFont="1" applyFill="1" applyAlignment="1">
      <alignment vertical="center"/>
    </xf>
    <xf numFmtId="0" fontId="46" fillId="3" borderId="0" xfId="11" applyFont="1" applyFill="1"/>
    <xf numFmtId="0" fontId="46" fillId="0" borderId="0" xfId="6" applyFont="1" applyAlignment="1">
      <alignment horizontal="right"/>
    </xf>
    <xf numFmtId="0" fontId="46" fillId="3" borderId="0" xfId="11" applyFont="1" applyFill="1" applyAlignment="1">
      <alignment horizontal="right" vertical="center"/>
    </xf>
    <xf numFmtId="177" fontId="10" fillId="0" borderId="0" xfId="3" applyNumberFormat="1" applyFont="1" applyAlignment="1">
      <alignment horizontal="right"/>
    </xf>
    <xf numFmtId="0" fontId="49" fillId="3" borderId="0" xfId="11" applyFont="1" applyFill="1"/>
    <xf numFmtId="0" fontId="46" fillId="3" borderId="0" xfId="11" applyFont="1" applyFill="1" applyAlignment="1">
      <alignment horizontal="left" vertical="center"/>
    </xf>
    <xf numFmtId="0" fontId="46" fillId="3" borderId="0" xfId="11" applyFont="1" applyFill="1" applyAlignment="1">
      <alignment horizontal="center" vertical="center"/>
    </xf>
    <xf numFmtId="0" fontId="49" fillId="3" borderId="0" xfId="11" applyFont="1" applyFill="1" applyAlignment="1">
      <alignment horizontal="left" vertical="center"/>
    </xf>
    <xf numFmtId="179" fontId="45" fillId="3" borderId="0" xfId="7" applyNumberFormat="1" applyFont="1" applyFill="1" applyBorder="1" applyAlignment="1">
      <alignment horizontal="center" vertical="center"/>
    </xf>
    <xf numFmtId="5" fontId="5" fillId="0" borderId="0" xfId="3" applyNumberFormat="1" applyFont="1"/>
    <xf numFmtId="172" fontId="5" fillId="0" borderId="0" xfId="9" applyNumberFormat="1" applyFont="1" applyBorder="1"/>
    <xf numFmtId="0" fontId="20" fillId="0" borderId="0" xfId="8" applyFont="1" applyAlignment="1">
      <alignment horizontal="center"/>
    </xf>
    <xf numFmtId="0" fontId="20" fillId="0" borderId="0" xfId="8" applyFont="1"/>
    <xf numFmtId="0" fontId="6" fillId="8" borderId="0" xfId="17" applyNumberFormat="1" applyFont="1" applyFill="1" applyBorder="1" applyAlignment="1">
      <alignment horizontal="left"/>
    </xf>
    <xf numFmtId="44" fontId="15" fillId="8" borderId="0" xfId="17" applyNumberFormat="1" applyFont="1" applyFill="1" applyBorder="1" applyAlignment="1">
      <alignment horizontal="left"/>
    </xf>
    <xf numFmtId="0" fontId="53" fillId="0" borderId="0" xfId="8" applyFont="1"/>
    <xf numFmtId="44" fontId="15" fillId="0" borderId="0" xfId="18" applyFont="1" applyFill="1" applyBorder="1"/>
    <xf numFmtId="0" fontId="17" fillId="0" borderId="0" xfId="8" applyFont="1" applyAlignment="1">
      <alignment horizontal="left" indent="1"/>
    </xf>
    <xf numFmtId="174" fontId="15" fillId="0" borderId="0" xfId="18" applyNumberFormat="1" applyFont="1" applyFill="1" applyBorder="1"/>
    <xf numFmtId="0" fontId="17" fillId="0" borderId="7" xfId="8" applyFont="1" applyBorder="1" applyAlignment="1">
      <alignment horizontal="left" indent="1"/>
    </xf>
    <xf numFmtId="0" fontId="19" fillId="9" borderId="18" xfId="8" applyFont="1" applyFill="1" applyBorder="1" applyAlignment="1">
      <alignment horizontal="left"/>
    </xf>
    <xf numFmtId="174" fontId="19" fillId="9" borderId="18" xfId="8" applyNumberFormat="1" applyFont="1" applyFill="1" applyBorder="1" applyAlignment="1">
      <alignment horizontal="right"/>
    </xf>
    <xf numFmtId="0" fontId="54" fillId="10" borderId="7" xfId="8" applyFont="1" applyFill="1" applyBorder="1" applyAlignment="1">
      <alignment horizontal="right"/>
    </xf>
    <xf numFmtId="174" fontId="54" fillId="10" borderId="7" xfId="8" applyNumberFormat="1" applyFont="1" applyFill="1" applyBorder="1" applyAlignment="1">
      <alignment horizontal="right"/>
    </xf>
    <xf numFmtId="174" fontId="15" fillId="8" borderId="0" xfId="17" applyNumberFormat="1" applyFont="1" applyFill="1" applyBorder="1" applyAlignment="1">
      <alignment horizontal="left"/>
    </xf>
    <xf numFmtId="174" fontId="22" fillId="0" borderId="0" xfId="18" applyNumberFormat="1" applyFont="1" applyFill="1" applyBorder="1"/>
    <xf numFmtId="0" fontId="19" fillId="9" borderId="14" xfId="8" applyFont="1" applyFill="1" applyBorder="1" applyAlignment="1">
      <alignment horizontal="left"/>
    </xf>
    <xf numFmtId="174" fontId="19" fillId="9" borderId="14" xfId="8" applyNumberFormat="1" applyFont="1" applyFill="1" applyBorder="1" applyAlignment="1">
      <alignment horizontal="right"/>
    </xf>
    <xf numFmtId="174" fontId="22" fillId="3" borderId="0" xfId="18" applyNumberFormat="1" applyFont="1" applyFill="1" applyBorder="1"/>
    <xf numFmtId="0" fontId="54" fillId="9" borderId="14" xfId="8" applyFont="1" applyFill="1" applyBorder="1" applyAlignment="1">
      <alignment horizontal="left"/>
    </xf>
    <xf numFmtId="0" fontId="54" fillId="10" borderId="14" xfId="8" applyFont="1" applyFill="1" applyBorder="1" applyAlignment="1">
      <alignment horizontal="right"/>
    </xf>
    <xf numFmtId="174" fontId="54" fillId="10" borderId="14" xfId="8" applyNumberFormat="1" applyFont="1" applyFill="1" applyBorder="1" applyAlignment="1">
      <alignment horizontal="right"/>
    </xf>
    <xf numFmtId="174" fontId="58" fillId="0" borderId="0" xfId="18" applyNumberFormat="1" applyFont="1" applyFill="1" applyBorder="1"/>
    <xf numFmtId="10" fontId="11" fillId="0" borderId="0" xfId="7" applyNumberFormat="1" applyFont="1" applyFill="1" applyBorder="1"/>
    <xf numFmtId="171" fontId="11" fillId="0" borderId="0" xfId="6" applyNumberFormat="1" applyFont="1" applyAlignment="1">
      <alignment horizontal="right"/>
    </xf>
    <xf numFmtId="172" fontId="21" fillId="0" borderId="0" xfId="21" applyNumberFormat="1" applyFont="1" applyFill="1" applyAlignment="1">
      <alignment horizontal="left" vertical="top"/>
    </xf>
    <xf numFmtId="172" fontId="44" fillId="0" borderId="0" xfId="21" applyNumberFormat="1" applyFont="1" applyFill="1" applyAlignment="1">
      <alignment horizontal="center"/>
    </xf>
    <xf numFmtId="41" fontId="17" fillId="0" borderId="0" xfId="14" applyFont="1" applyFill="1"/>
    <xf numFmtId="190" fontId="6" fillId="0" borderId="0" xfId="21" applyNumberFormat="1" applyFont="1" applyFill="1" applyAlignment="1">
      <alignment horizontal="center"/>
    </xf>
    <xf numFmtId="0" fontId="17" fillId="0" borderId="0" xfId="0" applyFont="1" applyAlignment="1">
      <alignment wrapText="1"/>
    </xf>
    <xf numFmtId="41" fontId="17" fillId="0" borderId="0" xfId="14" applyFont="1" applyBorder="1" applyAlignment="1">
      <alignment wrapText="1"/>
    </xf>
    <xf numFmtId="0" fontId="17" fillId="0" borderId="0" xfId="0" applyFont="1" applyAlignment="1">
      <alignment horizontal="center" wrapText="1"/>
    </xf>
    <xf numFmtId="189" fontId="17" fillId="0" borderId="14" xfId="0" applyNumberFormat="1" applyFont="1" applyBorder="1" applyAlignment="1">
      <alignment horizontal="center" vertical="center"/>
    </xf>
    <xf numFmtId="41" fontId="16" fillId="0" borderId="11" xfId="14" applyFont="1" applyBorder="1"/>
    <xf numFmtId="0" fontId="17" fillId="0" borderId="11" xfId="0" applyFont="1" applyBorder="1"/>
    <xf numFmtId="41" fontId="17" fillId="0" borderId="0" xfId="0" applyNumberFormat="1" applyFont="1"/>
    <xf numFmtId="10" fontId="17" fillId="0" borderId="0" xfId="22" applyNumberFormat="1" applyFont="1"/>
    <xf numFmtId="37" fontId="17" fillId="0" borderId="0" xfId="0" applyNumberFormat="1" applyFont="1"/>
    <xf numFmtId="189" fontId="17" fillId="0" borderId="0" xfId="0" applyNumberFormat="1" applyFont="1" applyAlignment="1">
      <alignment horizontal="center" vertical="center"/>
    </xf>
    <xf numFmtId="41" fontId="61" fillId="0" borderId="0" xfId="14" applyFont="1" applyBorder="1"/>
    <xf numFmtId="0" fontId="17" fillId="0" borderId="0" xfId="8" applyFont="1" applyAlignment="1">
      <alignment horizontal="center"/>
    </xf>
    <xf numFmtId="0" fontId="63" fillId="12" borderId="0" xfId="8" applyFont="1" applyFill="1" applyAlignment="1">
      <alignment horizontal="center"/>
    </xf>
    <xf numFmtId="0" fontId="17" fillId="13" borderId="0" xfId="8" applyFont="1" applyFill="1" applyAlignment="1">
      <alignment horizontal="center"/>
    </xf>
    <xf numFmtId="0" fontId="64" fillId="12" borderId="0" xfId="8" applyFont="1" applyFill="1"/>
    <xf numFmtId="0" fontId="17" fillId="0" borderId="0" xfId="8" applyFont="1" applyAlignment="1">
      <alignment horizontal="left"/>
    </xf>
    <xf numFmtId="0" fontId="6" fillId="0" borderId="0" xfId="8" applyFont="1" applyAlignment="1">
      <alignment horizontal="left" wrapText="1"/>
    </xf>
    <xf numFmtId="41" fontId="17" fillId="0" borderId="0" xfId="14" applyFont="1" applyFill="1" applyBorder="1"/>
    <xf numFmtId="41" fontId="17" fillId="0" borderId="7" xfId="14" applyFont="1" applyFill="1" applyBorder="1"/>
    <xf numFmtId="0" fontId="17" fillId="3" borderId="7" xfId="8" applyFont="1" applyFill="1" applyBorder="1"/>
    <xf numFmtId="0" fontId="17" fillId="3" borderId="9" xfId="8" applyFont="1" applyFill="1" applyBorder="1"/>
    <xf numFmtId="0" fontId="16" fillId="3" borderId="0" xfId="8" applyFont="1" applyFill="1"/>
    <xf numFmtId="172" fontId="21" fillId="6" borderId="0" xfId="21" applyNumberFormat="1" applyFont="1" applyFill="1" applyAlignment="1">
      <alignment horizontal="left" vertical="top"/>
    </xf>
    <xf numFmtId="172" fontId="44" fillId="6" borderId="0" xfId="21" applyNumberFormat="1" applyFont="1" applyFill="1" applyAlignment="1">
      <alignment horizontal="center"/>
    </xf>
    <xf numFmtId="172" fontId="21" fillId="3" borderId="0" xfId="21" applyNumberFormat="1" applyFont="1" applyFill="1" applyAlignment="1">
      <alignment horizontal="left" vertical="top"/>
    </xf>
    <xf numFmtId="172" fontId="44" fillId="3" borderId="0" xfId="21" applyNumberFormat="1" applyFont="1" applyFill="1" applyAlignment="1">
      <alignment horizontal="center"/>
    </xf>
    <xf numFmtId="0" fontId="17" fillId="3" borderId="0" xfId="8" applyFont="1" applyFill="1" applyAlignment="1">
      <alignment vertical="center"/>
    </xf>
    <xf numFmtId="0" fontId="15" fillId="3" borderId="0" xfId="8" applyFont="1" applyFill="1" applyAlignment="1">
      <alignment horizontal="center" vertical="center"/>
    </xf>
    <xf numFmtId="181" fontId="15" fillId="3" borderId="0" xfId="8" applyNumberFormat="1" applyFont="1" applyFill="1" applyAlignment="1">
      <alignment horizontal="center" vertical="center" wrapText="1"/>
    </xf>
    <xf numFmtId="181" fontId="22" fillId="3" borderId="0" xfId="5" applyNumberFormat="1" applyFont="1" applyFill="1" applyAlignment="1">
      <alignment horizontal="center" vertical="center"/>
    </xf>
    <xf numFmtId="181" fontId="22" fillId="3" borderId="0" xfId="5" applyNumberFormat="1" applyFont="1" applyFill="1" applyBorder="1" applyAlignment="1">
      <alignment horizontal="center" vertical="center"/>
    </xf>
    <xf numFmtId="14" fontId="15" fillId="3" borderId="0" xfId="8" applyNumberFormat="1" applyFont="1" applyFill="1" applyAlignment="1">
      <alignment horizontal="center" vertical="center"/>
    </xf>
    <xf numFmtId="0" fontId="15" fillId="3" borderId="0" xfId="8" applyFont="1" applyFill="1" applyAlignment="1">
      <alignment horizontal="center" vertical="center" wrapText="1"/>
    </xf>
    <xf numFmtId="0" fontId="15" fillId="3" borderId="7" xfId="8" applyFont="1" applyFill="1" applyBorder="1" applyAlignment="1">
      <alignment horizontal="center" vertical="center"/>
    </xf>
    <xf numFmtId="172" fontId="22" fillId="3" borderId="0" xfId="9" applyNumberFormat="1" applyFont="1" applyFill="1" applyBorder="1" applyAlignment="1">
      <alignment vertical="top"/>
    </xf>
    <xf numFmtId="0" fontId="17" fillId="3" borderId="7" xfId="8" applyFont="1" applyFill="1" applyBorder="1" applyAlignment="1">
      <alignment vertical="center"/>
    </xf>
    <xf numFmtId="183" fontId="15" fillId="3" borderId="0" xfId="8" applyNumberFormat="1" applyFont="1" applyFill="1" applyAlignment="1">
      <alignment horizontal="center" vertical="center"/>
    </xf>
    <xf numFmtId="175" fontId="15" fillId="3" borderId="0" xfId="9" applyNumberFormat="1" applyFont="1" applyFill="1" applyAlignment="1">
      <alignment horizontal="right" vertical="center"/>
    </xf>
    <xf numFmtId="181" fontId="15" fillId="3" borderId="0" xfId="5" applyNumberFormat="1" applyFont="1" applyFill="1" applyAlignment="1">
      <alignment horizontal="center" vertical="center"/>
    </xf>
    <xf numFmtId="0" fontId="15" fillId="3" borderId="0" xfId="8" applyFont="1" applyFill="1" applyAlignment="1">
      <alignment vertical="center"/>
    </xf>
    <xf numFmtId="174" fontId="15" fillId="3" borderId="0" xfId="9" applyNumberFormat="1" applyFont="1" applyFill="1" applyAlignment="1">
      <alignment horizontal="right" vertical="center"/>
    </xf>
    <xf numFmtId="0" fontId="16" fillId="3" borderId="9" xfId="8" applyFont="1" applyFill="1" applyBorder="1" applyAlignment="1">
      <alignment vertical="center"/>
    </xf>
    <xf numFmtId="0" fontId="15" fillId="3" borderId="9" xfId="8" applyFont="1" applyFill="1" applyBorder="1" applyAlignment="1">
      <alignment vertical="center"/>
    </xf>
    <xf numFmtId="174" fontId="6" fillId="3" borderId="9" xfId="9" applyNumberFormat="1" applyFont="1" applyFill="1" applyBorder="1" applyAlignment="1">
      <alignment horizontal="right" vertical="center"/>
    </xf>
    <xf numFmtId="173" fontId="6" fillId="3" borderId="0" xfId="8" applyNumberFormat="1" applyFont="1" applyFill="1" applyAlignment="1">
      <alignment horizontal="right" vertical="center"/>
    </xf>
    <xf numFmtId="183" fontId="6" fillId="3" borderId="0" xfId="8" applyNumberFormat="1" applyFont="1" applyFill="1" applyAlignment="1">
      <alignment horizontal="center" vertical="center"/>
    </xf>
    <xf numFmtId="0" fontId="16" fillId="3" borderId="0" xfId="8" applyFont="1" applyFill="1" applyAlignment="1">
      <alignment vertical="center"/>
    </xf>
    <xf numFmtId="174" fontId="15" fillId="3" borderId="0" xfId="8" applyNumberFormat="1" applyFont="1" applyFill="1" applyAlignment="1">
      <alignment horizontal="right" vertical="center"/>
    </xf>
    <xf numFmtId="9" fontId="15" fillId="3" borderId="0" xfId="8" applyNumberFormat="1" applyFont="1" applyFill="1" applyAlignment="1">
      <alignment horizontal="center" vertical="center"/>
    </xf>
    <xf numFmtId="181" fontId="36" fillId="3" borderId="0" xfId="8" applyNumberFormat="1" applyFont="1" applyFill="1" applyAlignment="1">
      <alignment horizontal="center" vertical="center"/>
    </xf>
    <xf numFmtId="174" fontId="15" fillId="3" borderId="7" xfId="9" applyNumberFormat="1" applyFont="1" applyFill="1" applyBorder="1" applyAlignment="1">
      <alignment horizontal="right" vertical="center"/>
    </xf>
    <xf numFmtId="174" fontId="6" fillId="3" borderId="0" xfId="9" applyNumberFormat="1" applyFont="1" applyFill="1" applyBorder="1" applyAlignment="1">
      <alignment horizontal="right" vertical="center"/>
    </xf>
    <xf numFmtId="9" fontId="15" fillId="3" borderId="0" xfId="5" applyFont="1" applyFill="1" applyBorder="1" applyAlignment="1">
      <alignment horizontal="center" vertical="center"/>
    </xf>
    <xf numFmtId="174" fontId="15" fillId="3" borderId="0" xfId="5" applyNumberFormat="1" applyFont="1" applyFill="1" applyBorder="1" applyAlignment="1">
      <alignment horizontal="right" vertical="center"/>
    </xf>
    <xf numFmtId="0" fontId="16" fillId="13" borderId="14" xfId="8" applyFont="1" applyFill="1" applyBorder="1" applyAlignment="1">
      <alignment vertical="center"/>
    </xf>
    <xf numFmtId="9" fontId="15" fillId="13" borderId="14" xfId="8" applyNumberFormat="1" applyFont="1" applyFill="1" applyBorder="1" applyAlignment="1">
      <alignment horizontal="center" vertical="center"/>
    </xf>
    <xf numFmtId="43" fontId="6" fillId="13" borderId="14" xfId="9" applyFont="1" applyFill="1" applyBorder="1" applyAlignment="1">
      <alignment horizontal="center" vertical="center"/>
    </xf>
    <xf numFmtId="174" fontId="6" fillId="13" borderId="14" xfId="9" applyNumberFormat="1" applyFont="1" applyFill="1" applyBorder="1" applyAlignment="1">
      <alignment horizontal="right" vertical="center"/>
    </xf>
    <xf numFmtId="173" fontId="6" fillId="0" borderId="0" xfId="8" applyNumberFormat="1" applyFont="1" applyAlignment="1">
      <alignment horizontal="right" vertical="center"/>
    </xf>
    <xf numFmtId="10" fontId="15" fillId="3" borderId="0" xfId="8" applyNumberFormat="1" applyFont="1" applyFill="1" applyAlignment="1">
      <alignment horizontal="center"/>
    </xf>
    <xf numFmtId="10" fontId="15" fillId="3" borderId="0" xfId="8" applyNumberFormat="1" applyFont="1" applyFill="1" applyAlignment="1">
      <alignment horizontal="center" vertical="center"/>
    </xf>
    <xf numFmtId="173" fontId="6" fillId="3" borderId="0" xfId="9" applyNumberFormat="1" applyFont="1" applyFill="1" applyBorder="1" applyAlignment="1">
      <alignment horizontal="right" vertical="center"/>
    </xf>
    <xf numFmtId="181" fontId="15" fillId="3" borderId="31" xfId="8" applyNumberFormat="1" applyFont="1" applyFill="1" applyBorder="1" applyAlignment="1">
      <alignment horizontal="left" vertical="center"/>
    </xf>
    <xf numFmtId="10" fontId="17" fillId="3" borderId="31" xfId="9" applyNumberFormat="1" applyFont="1" applyFill="1" applyBorder="1" applyAlignment="1">
      <alignment horizontal="center"/>
    </xf>
    <xf numFmtId="43" fontId="17" fillId="3" borderId="31" xfId="9" applyFont="1" applyFill="1" applyBorder="1" applyAlignment="1">
      <alignment horizontal="center"/>
    </xf>
    <xf numFmtId="174" fontId="17" fillId="3" borderId="31" xfId="9" applyNumberFormat="1" applyFont="1" applyFill="1" applyBorder="1" applyAlignment="1">
      <alignment horizontal="right"/>
    </xf>
    <xf numFmtId="173" fontId="17" fillId="3" borderId="31" xfId="9" applyNumberFormat="1" applyFont="1" applyFill="1" applyBorder="1" applyAlignment="1">
      <alignment horizontal="right"/>
    </xf>
    <xf numFmtId="9" fontId="15" fillId="3" borderId="0" xfId="8" applyNumberFormat="1" applyFont="1" applyFill="1" applyAlignment="1">
      <alignment horizontal="right" vertical="center"/>
    </xf>
    <xf numFmtId="183" fontId="6" fillId="3" borderId="0" xfId="8" applyNumberFormat="1" applyFont="1" applyFill="1" applyAlignment="1">
      <alignment horizontal="right" vertical="center"/>
    </xf>
    <xf numFmtId="197" fontId="6" fillId="3" borderId="0" xfId="8" applyNumberFormat="1" applyFont="1" applyFill="1" applyAlignment="1">
      <alignment horizontal="right" vertical="center"/>
    </xf>
    <xf numFmtId="183" fontId="6" fillId="0" borderId="0" xfId="8" applyNumberFormat="1" applyFont="1" applyAlignment="1">
      <alignment horizontal="right" vertical="center"/>
    </xf>
    <xf numFmtId="183" fontId="17" fillId="3" borderId="0" xfId="8" applyNumberFormat="1" applyFont="1" applyFill="1" applyAlignment="1">
      <alignment horizontal="right" vertical="center"/>
    </xf>
    <xf numFmtId="174" fontId="17" fillId="3" borderId="0" xfId="8" applyNumberFormat="1" applyFont="1" applyFill="1" applyAlignment="1">
      <alignment horizontal="right" vertical="center"/>
    </xf>
    <xf numFmtId="174" fontId="17" fillId="3" borderId="0" xfId="8" applyNumberFormat="1" applyFont="1" applyFill="1" applyAlignment="1">
      <alignment horizontal="right"/>
    </xf>
    <xf numFmtId="0" fontId="17" fillId="0" borderId="0" xfId="8" applyFont="1" applyAlignment="1">
      <alignment horizontal="right" vertical="center"/>
    </xf>
    <xf numFmtId="183" fontId="17" fillId="0" borderId="0" xfId="8" applyNumberFormat="1" applyFont="1"/>
    <xf numFmtId="10" fontId="17" fillId="3" borderId="0" xfId="5" applyNumberFormat="1" applyFont="1" applyFill="1"/>
    <xf numFmtId="181" fontId="17" fillId="3" borderId="0" xfId="5" applyNumberFormat="1" applyFont="1" applyFill="1" applyBorder="1" applyAlignment="1">
      <alignment horizontal="center"/>
    </xf>
    <xf numFmtId="198" fontId="17" fillId="3" borderId="0" xfId="8" applyNumberFormat="1" applyFont="1" applyFill="1" applyAlignment="1">
      <alignment horizontal="right" vertical="center"/>
    </xf>
    <xf numFmtId="0" fontId="15" fillId="3" borderId="0" xfId="8" applyFont="1" applyFill="1"/>
    <xf numFmtId="174" fontId="17" fillId="3" borderId="0" xfId="9" applyNumberFormat="1" applyFont="1" applyFill="1" applyAlignment="1">
      <alignment horizontal="right"/>
    </xf>
    <xf numFmtId="10" fontId="17" fillId="0" borderId="0" xfId="5" applyNumberFormat="1" applyFont="1"/>
    <xf numFmtId="174" fontId="17" fillId="3" borderId="0" xfId="10" applyNumberFormat="1" applyFont="1" applyFill="1" applyAlignment="1">
      <alignment horizontal="right" vertical="center"/>
    </xf>
    <xf numFmtId="174" fontId="17" fillId="3" borderId="0" xfId="9" applyNumberFormat="1" applyFont="1" applyFill="1" applyBorder="1" applyAlignment="1">
      <alignment horizontal="right" vertical="center"/>
    </xf>
    <xf numFmtId="183" fontId="17" fillId="3" borderId="0" xfId="8" applyNumberFormat="1" applyFont="1" applyFill="1" applyAlignment="1">
      <alignment vertical="center"/>
    </xf>
    <xf numFmtId="183" fontId="17" fillId="0" borderId="0" xfId="8" applyNumberFormat="1" applyFont="1" applyAlignment="1">
      <alignment horizontal="right" vertical="center"/>
    </xf>
    <xf numFmtId="10" fontId="17" fillId="3" borderId="0" xfId="8" applyNumberFormat="1" applyFont="1" applyFill="1" applyAlignment="1">
      <alignment vertical="center"/>
    </xf>
    <xf numFmtId="183" fontId="17" fillId="0" borderId="0" xfId="9" applyNumberFormat="1" applyFont="1" applyFill="1" applyBorder="1" applyAlignment="1">
      <alignment horizontal="right" vertical="center"/>
    </xf>
    <xf numFmtId="174" fontId="17" fillId="3" borderId="7" xfId="10" applyNumberFormat="1" applyFont="1" applyFill="1" applyBorder="1" applyAlignment="1">
      <alignment horizontal="right" vertical="center"/>
    </xf>
    <xf numFmtId="174" fontId="17" fillId="3" borderId="7" xfId="9" applyNumberFormat="1" applyFont="1" applyFill="1" applyBorder="1" applyAlignment="1">
      <alignment horizontal="right" vertical="center"/>
    </xf>
    <xf numFmtId="0" fontId="17" fillId="3" borderId="9" xfId="8" applyFont="1" applyFill="1" applyBorder="1" applyAlignment="1">
      <alignment vertical="center"/>
    </xf>
    <xf numFmtId="174" fontId="17" fillId="3" borderId="9" xfId="10" applyNumberFormat="1" applyFont="1" applyFill="1" applyBorder="1" applyAlignment="1">
      <alignment horizontal="right" vertical="center"/>
    </xf>
    <xf numFmtId="174" fontId="17" fillId="3" borderId="9" xfId="9" applyNumberFormat="1" applyFont="1" applyFill="1" applyBorder="1" applyAlignment="1">
      <alignment horizontal="right" vertical="center"/>
    </xf>
    <xf numFmtId="10" fontId="22" fillId="3" borderId="0" xfId="8" applyNumberFormat="1" applyFont="1" applyFill="1" applyAlignment="1">
      <alignment vertical="center"/>
    </xf>
    <xf numFmtId="183" fontId="15" fillId="13" borderId="14" xfId="8" applyNumberFormat="1" applyFont="1" applyFill="1" applyBorder="1" applyAlignment="1">
      <alignment horizontal="center" vertical="center"/>
    </xf>
    <xf numFmtId="183" fontId="15" fillId="0" borderId="0" xfId="8" applyNumberFormat="1" applyFont="1" applyAlignment="1">
      <alignment horizontal="right" vertical="center"/>
    </xf>
    <xf numFmtId="0" fontId="15" fillId="3" borderId="1" xfId="23" applyFont="1" applyFill="1" applyBorder="1" applyAlignment="1">
      <alignment horizontal="left"/>
    </xf>
    <xf numFmtId="183" fontId="15" fillId="3" borderId="0" xfId="8" applyNumberFormat="1" applyFont="1" applyFill="1" applyAlignment="1">
      <alignment horizontal="right" vertical="center"/>
    </xf>
    <xf numFmtId="174" fontId="15" fillId="3" borderId="0" xfId="9" applyNumberFormat="1" applyFont="1" applyFill="1" applyBorder="1" applyAlignment="1">
      <alignment horizontal="right" vertical="center"/>
    </xf>
    <xf numFmtId="0" fontId="15" fillId="3" borderId="0" xfId="9" applyNumberFormat="1" applyFont="1" applyFill="1" applyBorder="1" applyAlignment="1">
      <alignment horizontal="right" vertical="center"/>
    </xf>
    <xf numFmtId="0" fontId="15" fillId="0" borderId="0" xfId="9" applyNumberFormat="1" applyFont="1" applyFill="1" applyBorder="1" applyAlignment="1">
      <alignment horizontal="right" vertical="center"/>
    </xf>
    <xf numFmtId="0" fontId="15" fillId="3" borderId="16" xfId="23" applyFont="1" applyFill="1" applyBorder="1" applyAlignment="1">
      <alignment horizontal="left"/>
    </xf>
    <xf numFmtId="0" fontId="17" fillId="3" borderId="4" xfId="8" applyFont="1" applyFill="1" applyBorder="1" applyAlignment="1">
      <alignment horizontal="left"/>
    </xf>
    <xf numFmtId="173" fontId="17" fillId="3" borderId="0" xfId="8" applyNumberFormat="1" applyFont="1" applyFill="1" applyAlignment="1">
      <alignment horizontal="right"/>
    </xf>
    <xf numFmtId="10" fontId="17" fillId="0" borderId="0" xfId="5" applyNumberFormat="1" applyFont="1" applyFill="1" applyBorder="1" applyAlignment="1">
      <alignment horizontal="right" vertical="center"/>
    </xf>
    <xf numFmtId="174" fontId="17" fillId="0" borderId="0" xfId="5" applyNumberFormat="1" applyFont="1" applyFill="1" applyBorder="1" applyAlignment="1">
      <alignment horizontal="right" vertical="center"/>
    </xf>
    <xf numFmtId="174" fontId="17" fillId="0" borderId="0" xfId="8" applyNumberFormat="1" applyFont="1" applyAlignment="1">
      <alignment horizontal="right"/>
    </xf>
    <xf numFmtId="199" fontId="15" fillId="0" borderId="0" xfId="9" applyNumberFormat="1" applyFont="1" applyFill="1" applyAlignment="1">
      <alignment horizontal="right" vertical="center"/>
    </xf>
    <xf numFmtId="174" fontId="15" fillId="0" borderId="0" xfId="9" applyNumberFormat="1" applyFont="1" applyFill="1" applyAlignment="1">
      <alignment horizontal="right" vertical="center"/>
    </xf>
    <xf numFmtId="199" fontId="15" fillId="0" borderId="0" xfId="9" applyNumberFormat="1" applyFont="1" applyFill="1" applyBorder="1" applyAlignment="1">
      <alignment horizontal="right" vertical="center"/>
    </xf>
    <xf numFmtId="200" fontId="15" fillId="0" borderId="0" xfId="9" applyNumberFormat="1" applyFont="1" applyFill="1" applyBorder="1" applyAlignment="1">
      <alignment horizontal="right" vertical="center"/>
    </xf>
    <xf numFmtId="10" fontId="17" fillId="0" borderId="0" xfId="8" applyNumberFormat="1" applyFont="1" applyAlignment="1">
      <alignment horizontal="right" vertical="center"/>
    </xf>
    <xf numFmtId="174" fontId="16" fillId="0" borderId="0" xfId="8" applyNumberFormat="1" applyFont="1" applyAlignment="1">
      <alignment horizontal="right" vertical="center"/>
    </xf>
    <xf numFmtId="10" fontId="17" fillId="0" borderId="0" xfId="5" applyNumberFormat="1" applyFont="1" applyFill="1" applyBorder="1" applyAlignment="1">
      <alignment horizontal="right"/>
    </xf>
    <xf numFmtId="5" fontId="16" fillId="14" borderId="32" xfId="8" applyNumberFormat="1" applyFont="1" applyFill="1" applyBorder="1" applyAlignment="1">
      <alignment horizontal="left"/>
    </xf>
    <xf numFmtId="183" fontId="17" fillId="0" borderId="0" xfId="5" applyNumberFormat="1" applyFont="1" applyFill="1" applyBorder="1" applyAlignment="1">
      <alignment horizontal="right"/>
    </xf>
    <xf numFmtId="10" fontId="17" fillId="3" borderId="0" xfId="5" applyNumberFormat="1" applyFont="1" applyFill="1" applyBorder="1" applyAlignment="1">
      <alignment horizontal="right"/>
    </xf>
    <xf numFmtId="174" fontId="17" fillId="3" borderId="0" xfId="5" applyNumberFormat="1" applyFont="1" applyFill="1" applyBorder="1" applyAlignment="1">
      <alignment horizontal="right"/>
    </xf>
    <xf numFmtId="183" fontId="17" fillId="3" borderId="0" xfId="5" applyNumberFormat="1" applyFont="1" applyFill="1" applyBorder="1" applyAlignment="1">
      <alignment horizontal="right"/>
    </xf>
    <xf numFmtId="183" fontId="17" fillId="3" borderId="0" xfId="8" applyNumberFormat="1" applyFont="1" applyFill="1" applyAlignment="1">
      <alignment horizontal="right"/>
    </xf>
    <xf numFmtId="43" fontId="17" fillId="3" borderId="0" xfId="9" applyFont="1" applyFill="1" applyAlignment="1">
      <alignment horizontal="right"/>
    </xf>
    <xf numFmtId="183" fontId="16" fillId="3" borderId="0" xfId="5" applyNumberFormat="1" applyFont="1" applyFill="1" applyBorder="1" applyAlignment="1">
      <alignment horizontal="left"/>
    </xf>
    <xf numFmtId="9" fontId="38" fillId="3" borderId="0" xfId="5" applyFont="1" applyFill="1" applyAlignment="1">
      <alignment horizontal="center"/>
    </xf>
    <xf numFmtId="9" fontId="22" fillId="3" borderId="0" xfId="5" applyFont="1" applyFill="1" applyAlignment="1">
      <alignment horizontal="center"/>
    </xf>
    <xf numFmtId="174" fontId="16" fillId="3" borderId="0" xfId="8" applyNumberFormat="1" applyFont="1" applyFill="1" applyAlignment="1">
      <alignment horizontal="right"/>
    </xf>
    <xf numFmtId="173" fontId="16" fillId="3" borderId="0" xfId="9" applyNumberFormat="1" applyFont="1" applyFill="1" applyBorder="1" applyAlignment="1">
      <alignment horizontal="right"/>
    </xf>
    <xf numFmtId="183" fontId="16" fillId="3" borderId="0" xfId="8" applyNumberFormat="1" applyFont="1" applyFill="1" applyAlignment="1">
      <alignment horizontal="right"/>
    </xf>
    <xf numFmtId="0" fontId="16" fillId="3" borderId="0" xfId="8" applyFont="1" applyFill="1" applyAlignment="1">
      <alignment horizontal="left"/>
    </xf>
    <xf numFmtId="181" fontId="22" fillId="3" borderId="0" xfId="5" applyNumberFormat="1" applyFont="1" applyFill="1" applyAlignment="1">
      <alignment horizontal="center"/>
    </xf>
    <xf numFmtId="183" fontId="16" fillId="3" borderId="7" xfId="5" applyNumberFormat="1" applyFont="1" applyFill="1" applyBorder="1" applyAlignment="1">
      <alignment horizontal="left"/>
    </xf>
    <xf numFmtId="183" fontId="65" fillId="3" borderId="7" xfId="8" applyNumberFormat="1" applyFont="1" applyFill="1" applyBorder="1" applyAlignment="1">
      <alignment horizontal="right"/>
    </xf>
    <xf numFmtId="174" fontId="65" fillId="3" borderId="7" xfId="8" applyNumberFormat="1" applyFont="1" applyFill="1" applyBorder="1" applyAlignment="1">
      <alignment horizontal="right"/>
    </xf>
    <xf numFmtId="183" fontId="17" fillId="3" borderId="7" xfId="8" applyNumberFormat="1" applyFont="1" applyFill="1" applyBorder="1" applyAlignment="1">
      <alignment horizontal="right"/>
    </xf>
    <xf numFmtId="183" fontId="17" fillId="3" borderId="7" xfId="5" applyNumberFormat="1" applyFont="1" applyFill="1" applyBorder="1" applyAlignment="1">
      <alignment horizontal="right"/>
    </xf>
    <xf numFmtId="10" fontId="66" fillId="3" borderId="0" xfId="8" applyNumberFormat="1" applyFont="1" applyFill="1" applyAlignment="1">
      <alignment horizontal="right"/>
    </xf>
    <xf numFmtId="183" fontId="16" fillId="3" borderId="0" xfId="5" applyNumberFormat="1" applyFont="1" applyFill="1" applyAlignment="1">
      <alignment horizontal="left"/>
    </xf>
    <xf numFmtId="174" fontId="16" fillId="3" borderId="0" xfId="5" applyNumberFormat="1" applyFont="1" applyFill="1" applyAlignment="1">
      <alignment horizontal="left"/>
    </xf>
    <xf numFmtId="173" fontId="64" fillId="3" borderId="0" xfId="8" applyNumberFormat="1" applyFont="1" applyFill="1" applyAlignment="1">
      <alignment horizontal="right"/>
    </xf>
    <xf numFmtId="0" fontId="66" fillId="0" borderId="0" xfId="8" applyFont="1"/>
    <xf numFmtId="183" fontId="17" fillId="3" borderId="0" xfId="5" applyNumberFormat="1" applyFont="1" applyFill="1" applyAlignment="1">
      <alignment horizontal="left"/>
    </xf>
    <xf numFmtId="174" fontId="17" fillId="3" borderId="0" xfId="5" applyNumberFormat="1" applyFont="1" applyFill="1" applyAlignment="1">
      <alignment horizontal="left"/>
    </xf>
    <xf numFmtId="173" fontId="17" fillId="3" borderId="0" xfId="9" applyNumberFormat="1" applyFont="1" applyFill="1" applyAlignment="1">
      <alignment horizontal="right"/>
    </xf>
    <xf numFmtId="174" fontId="16" fillId="3" borderId="7" xfId="5" applyNumberFormat="1" applyFont="1" applyFill="1" applyBorder="1" applyAlignment="1">
      <alignment horizontal="left"/>
    </xf>
    <xf numFmtId="173" fontId="16" fillId="3" borderId="7" xfId="9" applyNumberFormat="1" applyFont="1" applyFill="1" applyBorder="1" applyAlignment="1">
      <alignment horizontal="right"/>
    </xf>
    <xf numFmtId="174" fontId="16" fillId="3" borderId="0" xfId="5" applyNumberFormat="1" applyFont="1" applyFill="1" applyBorder="1" applyAlignment="1">
      <alignment horizontal="left"/>
    </xf>
    <xf numFmtId="185" fontId="66" fillId="0" borderId="0" xfId="8" applyNumberFormat="1" applyFont="1"/>
    <xf numFmtId="10" fontId="17" fillId="3" borderId="0" xfId="8" applyNumberFormat="1" applyFont="1" applyFill="1"/>
    <xf numFmtId="0" fontId="17" fillId="3" borderId="9" xfId="8" applyFont="1" applyFill="1" applyBorder="1" applyAlignment="1">
      <alignment horizontal="center"/>
    </xf>
    <xf numFmtId="173" fontId="67" fillId="3" borderId="0" xfId="8" applyNumberFormat="1" applyFont="1" applyFill="1" applyAlignment="1">
      <alignment horizontal="right"/>
    </xf>
    <xf numFmtId="174" fontId="67" fillId="3" borderId="0" xfId="8" applyNumberFormat="1" applyFont="1" applyFill="1" applyAlignment="1">
      <alignment horizontal="right"/>
    </xf>
    <xf numFmtId="174" fontId="67" fillId="3" borderId="0" xfId="9" applyNumberFormat="1" applyFont="1" applyFill="1" applyBorder="1" applyAlignment="1">
      <alignment horizontal="right"/>
    </xf>
    <xf numFmtId="10" fontId="17" fillId="3" borderId="0" xfId="8" applyNumberFormat="1" applyFont="1" applyFill="1" applyAlignment="1">
      <alignment horizontal="center"/>
    </xf>
    <xf numFmtId="173" fontId="65" fillId="3" borderId="0" xfId="8" applyNumberFormat="1" applyFont="1" applyFill="1" applyAlignment="1">
      <alignment horizontal="right"/>
    </xf>
    <xf numFmtId="174" fontId="65" fillId="3" borderId="0" xfId="8" applyNumberFormat="1" applyFont="1" applyFill="1" applyAlignment="1">
      <alignment horizontal="right"/>
    </xf>
    <xf numFmtId="174" fontId="65" fillId="3" borderId="0" xfId="9" applyNumberFormat="1" applyFont="1" applyFill="1" applyBorder="1" applyAlignment="1">
      <alignment horizontal="right"/>
    </xf>
    <xf numFmtId="173" fontId="17" fillId="3" borderId="0" xfId="9" applyNumberFormat="1" applyFont="1" applyFill="1" applyBorder="1" applyAlignment="1">
      <alignment horizontal="right"/>
    </xf>
    <xf numFmtId="37" fontId="16" fillId="3" borderId="0" xfId="8" applyNumberFormat="1" applyFont="1" applyFill="1" applyAlignment="1">
      <alignment horizontal="center"/>
    </xf>
    <xf numFmtId="37" fontId="16" fillId="3" borderId="0" xfId="8" applyNumberFormat="1" applyFont="1" applyFill="1" applyAlignment="1">
      <alignment horizontal="right"/>
    </xf>
    <xf numFmtId="174" fontId="16" fillId="3" borderId="0" xfId="9" applyNumberFormat="1" applyFont="1" applyFill="1" applyBorder="1" applyAlignment="1">
      <alignment horizontal="right"/>
    </xf>
    <xf numFmtId="183" fontId="16" fillId="3" borderId="0" xfId="5" applyNumberFormat="1" applyFont="1" applyFill="1" applyBorder="1" applyAlignment="1">
      <alignment horizontal="right"/>
    </xf>
    <xf numFmtId="201" fontId="6" fillId="0" borderId="0" xfId="5" applyNumberFormat="1" applyFont="1" applyFill="1" applyBorder="1" applyAlignment="1">
      <alignment horizontal="right"/>
    </xf>
    <xf numFmtId="181" fontId="36" fillId="3" borderId="7" xfId="8" applyNumberFormat="1" applyFont="1" applyFill="1" applyBorder="1" applyAlignment="1">
      <alignment horizontal="center" vertical="center"/>
    </xf>
    <xf numFmtId="174" fontId="17" fillId="0" borderId="0" xfId="10" applyNumberFormat="1" applyFont="1" applyFill="1" applyAlignment="1">
      <alignment horizontal="right" vertical="center"/>
    </xf>
    <xf numFmtId="174" fontId="17" fillId="0" borderId="0" xfId="9" applyNumberFormat="1" applyFont="1" applyFill="1" applyBorder="1" applyAlignment="1">
      <alignment horizontal="right" vertical="center"/>
    </xf>
    <xf numFmtId="191" fontId="16" fillId="0" borderId="3" xfId="22" applyNumberFormat="1" applyFont="1" applyBorder="1"/>
    <xf numFmtId="192" fontId="16" fillId="0" borderId="17" xfId="0" applyNumberFormat="1" applyFont="1" applyBorder="1"/>
    <xf numFmtId="193" fontId="16" fillId="0" borderId="6" xfId="0" applyNumberFormat="1" applyFont="1" applyBorder="1"/>
    <xf numFmtId="10" fontId="16" fillId="3" borderId="3" xfId="5" applyNumberFormat="1" applyFont="1" applyFill="1" applyBorder="1"/>
    <xf numFmtId="199" fontId="16" fillId="3" borderId="17" xfId="8" applyNumberFormat="1" applyFont="1" applyFill="1" applyBorder="1"/>
    <xf numFmtId="181" fontId="22" fillId="0" borderId="0" xfId="5" applyNumberFormat="1" applyFont="1" applyFill="1" applyBorder="1"/>
    <xf numFmtId="0" fontId="26" fillId="0" borderId="0" xfId="8" applyFont="1"/>
    <xf numFmtId="172" fontId="26" fillId="0" borderId="0" xfId="24" applyNumberFormat="1" applyFont="1" applyAlignment="1">
      <alignment horizontal="left" vertical="center"/>
    </xf>
    <xf numFmtId="10" fontId="26" fillId="0" borderId="0" xfId="8" applyNumberFormat="1" applyFont="1" applyAlignment="1">
      <alignment horizontal="center"/>
    </xf>
    <xf numFmtId="183" fontId="26" fillId="0" borderId="0" xfId="8" applyNumberFormat="1" applyFont="1"/>
    <xf numFmtId="181" fontId="15" fillId="0" borderId="7" xfId="5" applyNumberFormat="1" applyFont="1" applyFill="1" applyBorder="1" applyAlignment="1">
      <alignment horizontal="right"/>
    </xf>
    <xf numFmtId="9" fontId="26" fillId="0" borderId="0" xfId="8" applyNumberFormat="1" applyFont="1" applyAlignment="1">
      <alignment horizontal="center"/>
    </xf>
    <xf numFmtId="5" fontId="16" fillId="14" borderId="33" xfId="8" applyNumberFormat="1" applyFont="1" applyFill="1" applyBorder="1" applyAlignment="1">
      <alignment horizontal="left"/>
    </xf>
    <xf numFmtId="5" fontId="17" fillId="14" borderId="33" xfId="8" applyNumberFormat="1" applyFont="1" applyFill="1" applyBorder="1" applyAlignment="1">
      <alignment horizontal="right"/>
    </xf>
    <xf numFmtId="5" fontId="17" fillId="0" borderId="0" xfId="8" applyNumberFormat="1" applyFont="1" applyAlignment="1">
      <alignment horizontal="right"/>
    </xf>
    <xf numFmtId="41" fontId="17" fillId="0" borderId="12" xfId="14" applyFont="1" applyBorder="1"/>
    <xf numFmtId="41" fontId="17" fillId="0" borderId="15" xfId="14" applyFont="1" applyBorder="1"/>
    <xf numFmtId="191" fontId="16" fillId="0" borderId="0" xfId="22" applyNumberFormat="1" applyFont="1" applyBorder="1"/>
    <xf numFmtId="193" fontId="16" fillId="0" borderId="0" xfId="0" applyNumberFormat="1" applyFont="1"/>
    <xf numFmtId="174" fontId="16" fillId="0" borderId="0" xfId="0" applyNumberFormat="1" applyFont="1"/>
    <xf numFmtId="174" fontId="17" fillId="0" borderId="7" xfId="0" applyNumberFormat="1" applyFont="1" applyBorder="1"/>
    <xf numFmtId="181" fontId="17" fillId="0" borderId="7" xfId="5" applyNumberFormat="1" applyFont="1" applyBorder="1" applyAlignment="1"/>
    <xf numFmtId="172" fontId="17" fillId="0" borderId="0" xfId="9" applyNumberFormat="1" applyFont="1" applyAlignment="1"/>
    <xf numFmtId="174" fontId="17" fillId="0" borderId="0" xfId="0" applyNumberFormat="1" applyFont="1"/>
    <xf numFmtId="181" fontId="17" fillId="0" borderId="0" xfId="5" applyNumberFormat="1" applyFont="1" applyAlignment="1"/>
    <xf numFmtId="0" fontId="17" fillId="0" borderId="0" xfId="0" applyFont="1" applyAlignment="1">
      <alignment horizontal="left"/>
    </xf>
    <xf numFmtId="0" fontId="17" fillId="0" borderId="7" xfId="0" applyFont="1" applyBorder="1" applyAlignment="1">
      <alignment horizontal="left"/>
    </xf>
    <xf numFmtId="181" fontId="17" fillId="0" borderId="0" xfId="5" applyNumberFormat="1" applyFont="1" applyFill="1" applyAlignment="1"/>
    <xf numFmtId="172" fontId="17" fillId="0" borderId="0" xfId="9" applyNumberFormat="1" applyFont="1" applyFill="1" applyAlignment="1"/>
    <xf numFmtId="172" fontId="17" fillId="0" borderId="0" xfId="0" applyNumberFormat="1" applyFont="1"/>
    <xf numFmtId="172" fontId="17" fillId="3" borderId="0" xfId="9" applyNumberFormat="1" applyFont="1" applyFill="1" applyAlignment="1"/>
    <xf numFmtId="41" fontId="17" fillId="0" borderId="0" xfId="14" applyFont="1" applyAlignment="1"/>
    <xf numFmtId="172" fontId="17" fillId="0" borderId="7" xfId="9" applyNumberFormat="1" applyFont="1" applyBorder="1" applyAlignment="1"/>
    <xf numFmtId="0" fontId="16" fillId="0" borderId="19" xfId="0" applyFont="1" applyBorder="1"/>
    <xf numFmtId="174" fontId="17" fillId="0" borderId="19" xfId="0" applyNumberFormat="1" applyFont="1" applyBorder="1"/>
    <xf numFmtId="181" fontId="17" fillId="0" borderId="19" xfId="5" applyNumberFormat="1" applyFont="1" applyBorder="1" applyAlignment="1"/>
    <xf numFmtId="174" fontId="16" fillId="0" borderId="19" xfId="10" applyNumberFormat="1" applyFont="1" applyBorder="1" applyAlignment="1"/>
    <xf numFmtId="174" fontId="16" fillId="0" borderId="19" xfId="9" applyNumberFormat="1" applyFont="1" applyBorder="1" applyAlignment="1"/>
    <xf numFmtId="0" fontId="25" fillId="0" borderId="0" xfId="0" applyFont="1"/>
    <xf numFmtId="0" fontId="24" fillId="3" borderId="0" xfId="0" applyFont="1" applyFill="1"/>
    <xf numFmtId="174" fontId="17" fillId="3" borderId="0" xfId="0" applyNumberFormat="1" applyFont="1" applyFill="1"/>
    <xf numFmtId="44" fontId="17" fillId="0" borderId="0" xfId="0" applyNumberFormat="1" applyFont="1"/>
    <xf numFmtId="174" fontId="27" fillId="0" borderId="0" xfId="9" applyNumberFormat="1" applyFont="1" applyAlignment="1"/>
    <xf numFmtId="0" fontId="28" fillId="3" borderId="0" xfId="0" applyFont="1" applyFill="1"/>
    <xf numFmtId="0" fontId="29" fillId="3" borderId="0" xfId="0" applyFont="1" applyFill="1"/>
    <xf numFmtId="5" fontId="24" fillId="3" borderId="0" xfId="0" applyNumberFormat="1" applyFont="1" applyFill="1"/>
    <xf numFmtId="175" fontId="17" fillId="0" borderId="0" xfId="0" applyNumberFormat="1" applyFont="1"/>
    <xf numFmtId="181" fontId="17" fillId="0" borderId="7" xfId="5" applyNumberFormat="1" applyFont="1" applyFill="1" applyBorder="1" applyAlignment="1"/>
    <xf numFmtId="0" fontId="17" fillId="0" borderId="11" xfId="8" applyFont="1" applyBorder="1"/>
    <xf numFmtId="0" fontId="17" fillId="0" borderId="13" xfId="8" applyFont="1" applyBorder="1"/>
    <xf numFmtId="41" fontId="17" fillId="0" borderId="7" xfId="14" applyFont="1" applyBorder="1" applyAlignment="1">
      <alignment horizontal="right"/>
    </xf>
    <xf numFmtId="174" fontId="17" fillId="0" borderId="0" xfId="0" applyNumberFormat="1" applyFont="1" applyAlignment="1">
      <alignment horizontal="right"/>
    </xf>
    <xf numFmtId="9" fontId="17" fillId="0" borderId="0" xfId="22" applyFont="1" applyFill="1" applyBorder="1"/>
    <xf numFmtId="0" fontId="27" fillId="0" borderId="0" xfId="0" applyFont="1"/>
    <xf numFmtId="41" fontId="17" fillId="0" borderId="0" xfId="8" applyNumberFormat="1" applyFont="1"/>
    <xf numFmtId="0" fontId="49" fillId="3" borderId="0" xfId="11" applyFont="1" applyFill="1" applyAlignment="1">
      <alignment horizontal="right" vertical="center"/>
    </xf>
    <xf numFmtId="41" fontId="15" fillId="0" borderId="0" xfId="14" applyFont="1" applyFill="1" applyAlignment="1"/>
    <xf numFmtId="41" fontId="17" fillId="0" borderId="0" xfId="14" applyFont="1" applyFill="1" applyAlignment="1"/>
    <xf numFmtId="41" fontId="17" fillId="0" borderId="7" xfId="14" applyFont="1" applyBorder="1" applyAlignment="1"/>
    <xf numFmtId="41" fontId="61" fillId="0" borderId="0" xfId="14" applyFont="1" applyAlignment="1"/>
    <xf numFmtId="0" fontId="17" fillId="0" borderId="10" xfId="0" applyFont="1" applyBorder="1"/>
    <xf numFmtId="0" fontId="17" fillId="0" borderId="13" xfId="0" applyFont="1" applyBorder="1"/>
    <xf numFmtId="41" fontId="17" fillId="0" borderId="0" xfId="14" applyFont="1" applyFill="1" applyBorder="1" applyAlignment="1">
      <alignment horizontal="right"/>
    </xf>
    <xf numFmtId="41" fontId="17" fillId="0" borderId="12" xfId="14" applyFont="1" applyFill="1" applyBorder="1" applyAlignment="1">
      <alignment horizontal="right"/>
    </xf>
    <xf numFmtId="41" fontId="17" fillId="0" borderId="12" xfId="14" applyFont="1" applyFill="1" applyBorder="1"/>
    <xf numFmtId="0" fontId="17" fillId="0" borderId="10" xfId="8" applyFont="1" applyBorder="1"/>
    <xf numFmtId="0" fontId="71" fillId="0" borderId="0" xfId="8" applyFont="1"/>
    <xf numFmtId="183" fontId="17" fillId="0" borderId="0" xfId="25" applyNumberFormat="1" applyFont="1" applyFill="1"/>
    <xf numFmtId="41" fontId="15" fillId="3" borderId="0" xfId="14" applyFont="1" applyFill="1" applyAlignment="1">
      <alignment horizontal="right" vertical="center"/>
    </xf>
    <xf numFmtId="41" fontId="15" fillId="3" borderId="7" xfId="14" applyFont="1" applyFill="1" applyBorder="1" applyAlignment="1">
      <alignment horizontal="right" vertical="center"/>
    </xf>
    <xf numFmtId="41" fontId="15" fillId="3" borderId="31" xfId="14" applyFont="1" applyFill="1" applyBorder="1" applyAlignment="1">
      <alignment horizontal="right" vertical="center"/>
    </xf>
    <xf numFmtId="41" fontId="6" fillId="3" borderId="0" xfId="14" applyFont="1" applyFill="1" applyAlignment="1">
      <alignment horizontal="right" vertical="center"/>
    </xf>
    <xf numFmtId="41" fontId="6" fillId="3" borderId="9" xfId="14" applyFont="1" applyFill="1" applyBorder="1" applyAlignment="1">
      <alignment horizontal="right" vertical="center"/>
    </xf>
    <xf numFmtId="41" fontId="6" fillId="13" borderId="14" xfId="14" applyFont="1" applyFill="1" applyBorder="1" applyAlignment="1">
      <alignment horizontal="right" vertical="center"/>
    </xf>
    <xf numFmtId="41" fontId="17" fillId="3" borderId="31" xfId="14" applyFont="1" applyFill="1" applyBorder="1" applyAlignment="1">
      <alignment horizontal="right"/>
    </xf>
    <xf numFmtId="41" fontId="17" fillId="3" borderId="0" xfId="14" applyFont="1" applyFill="1" applyAlignment="1">
      <alignment horizontal="right" vertical="center"/>
    </xf>
    <xf numFmtId="41" fontId="17" fillId="3" borderId="0" xfId="14" applyFont="1" applyFill="1" applyBorder="1" applyAlignment="1">
      <alignment horizontal="right" vertical="center"/>
    </xf>
    <xf numFmtId="41" fontId="17" fillId="3" borderId="9" xfId="14" applyFont="1" applyFill="1" applyBorder="1" applyAlignment="1">
      <alignment horizontal="right" vertical="center"/>
    </xf>
    <xf numFmtId="41" fontId="17" fillId="3" borderId="0" xfId="14" applyFont="1" applyFill="1" applyAlignment="1">
      <alignment horizontal="right"/>
    </xf>
    <xf numFmtId="41" fontId="63" fillId="3" borderId="0" xfId="14" applyFont="1" applyFill="1" applyBorder="1" applyAlignment="1">
      <alignment horizontal="right" vertical="center"/>
    </xf>
    <xf numFmtId="41" fontId="17" fillId="3" borderId="7" xfId="14" applyFont="1" applyFill="1" applyBorder="1" applyAlignment="1">
      <alignment horizontal="right" vertical="center"/>
    </xf>
    <xf numFmtId="41" fontId="17" fillId="0" borderId="0" xfId="14" applyFont="1" applyFill="1" applyBorder="1" applyAlignment="1">
      <alignment horizontal="right" vertical="center"/>
    </xf>
    <xf numFmtId="41" fontId="15" fillId="3" borderId="0" xfId="14" applyFont="1" applyFill="1" applyBorder="1" applyAlignment="1">
      <alignment horizontal="right" vertical="center"/>
    </xf>
    <xf numFmtId="41" fontId="15" fillId="13" borderId="14" xfId="14" applyFont="1" applyFill="1" applyBorder="1" applyAlignment="1">
      <alignment horizontal="right" vertical="center"/>
    </xf>
    <xf numFmtId="41" fontId="17" fillId="14" borderId="32" xfId="14" applyFont="1" applyFill="1" applyBorder="1" applyAlignment="1">
      <alignment horizontal="right"/>
    </xf>
    <xf numFmtId="41" fontId="17" fillId="3" borderId="0" xfId="14" applyFont="1" applyFill="1" applyBorder="1" applyAlignment="1">
      <alignment horizontal="right"/>
    </xf>
    <xf numFmtId="41" fontId="6" fillId="3" borderId="0" xfId="14" applyFont="1" applyFill="1" applyBorder="1" applyAlignment="1">
      <alignment horizontal="right" vertical="center"/>
    </xf>
    <xf numFmtId="203" fontId="17" fillId="3" borderId="0" xfId="14" applyNumberFormat="1" applyFont="1" applyFill="1" applyBorder="1" applyAlignment="1">
      <alignment horizontal="right" vertical="center"/>
    </xf>
    <xf numFmtId="41" fontId="15" fillId="0" borderId="0" xfId="14" applyFont="1" applyAlignment="1">
      <alignment horizontal="right" vertical="center"/>
    </xf>
    <xf numFmtId="41" fontId="16" fillId="3" borderId="0" xfId="14" applyFont="1" applyFill="1" applyAlignment="1">
      <alignment horizontal="right"/>
    </xf>
    <xf numFmtId="41" fontId="16" fillId="3" borderId="0" xfId="14" applyFont="1" applyFill="1" applyBorder="1" applyAlignment="1">
      <alignment horizontal="right"/>
    </xf>
    <xf numFmtId="41" fontId="16" fillId="0" borderId="0" xfId="14" applyFont="1" applyFill="1" applyAlignment="1">
      <alignment horizontal="right"/>
    </xf>
    <xf numFmtId="41" fontId="17" fillId="0" borderId="0" xfId="14" applyFont="1" applyAlignment="1">
      <alignment horizontal="right"/>
    </xf>
    <xf numFmtId="41" fontId="17" fillId="3" borderId="7" xfId="14" applyFont="1" applyFill="1" applyBorder="1" applyAlignment="1">
      <alignment horizontal="right"/>
    </xf>
    <xf numFmtId="192" fontId="16" fillId="14" borderId="0" xfId="0" applyNumberFormat="1" applyFont="1" applyFill="1"/>
    <xf numFmtId="5" fontId="16" fillId="14" borderId="9" xfId="8" applyNumberFormat="1" applyFont="1" applyFill="1" applyBorder="1" applyAlignment="1">
      <alignment horizontal="left"/>
    </xf>
    <xf numFmtId="41" fontId="16" fillId="14" borderId="9" xfId="14" applyFont="1" applyFill="1" applyBorder="1" applyAlignment="1">
      <alignment horizontal="right"/>
    </xf>
    <xf numFmtId="0" fontId="16" fillId="14" borderId="0" xfId="8" applyFont="1" applyFill="1"/>
    <xf numFmtId="10" fontId="17" fillId="14" borderId="0" xfId="5" applyNumberFormat="1" applyFont="1" applyFill="1" applyBorder="1" applyAlignment="1">
      <alignment horizontal="right"/>
    </xf>
    <xf numFmtId="174" fontId="17" fillId="14" borderId="0" xfId="5" applyNumberFormat="1" applyFont="1" applyFill="1" applyBorder="1" applyAlignment="1">
      <alignment horizontal="right"/>
    </xf>
    <xf numFmtId="0" fontId="16" fillId="0" borderId="11" xfId="0" applyFont="1" applyBorder="1"/>
    <xf numFmtId="41" fontId="17" fillId="0" borderId="0" xfId="14" applyFont="1" applyAlignment="1">
      <alignment horizontal="left"/>
    </xf>
    <xf numFmtId="0" fontId="17" fillId="0" borderId="8" xfId="8" applyFont="1" applyBorder="1"/>
    <xf numFmtId="0" fontId="17" fillId="0" borderId="9" xfId="8" applyFont="1" applyBorder="1"/>
    <xf numFmtId="174" fontId="17" fillId="0" borderId="9" xfId="8" applyNumberFormat="1" applyFont="1" applyBorder="1"/>
    <xf numFmtId="0" fontId="16" fillId="0" borderId="11" xfId="0" applyFont="1" applyBorder="1" applyAlignment="1">
      <alignment horizontal="left"/>
    </xf>
    <xf numFmtId="195" fontId="24" fillId="0" borderId="0" xfId="22" applyNumberFormat="1" applyFont="1" applyBorder="1"/>
    <xf numFmtId="174" fontId="68" fillId="0" borderId="0" xfId="8" applyNumberFormat="1" applyFont="1"/>
    <xf numFmtId="0" fontId="17" fillId="0" borderId="11" xfId="8" applyFont="1" applyBorder="1" applyAlignment="1">
      <alignment horizontal="left"/>
    </xf>
    <xf numFmtId="0" fontId="50" fillId="0" borderId="11" xfId="0" applyFont="1" applyBorder="1" applyAlignment="1">
      <alignment horizontal="left"/>
    </xf>
    <xf numFmtId="0" fontId="17" fillId="0" borderId="13" xfId="8" applyFont="1" applyBorder="1" applyAlignment="1">
      <alignment horizontal="left"/>
    </xf>
    <xf numFmtId="0" fontId="16" fillId="0" borderId="11" xfId="8" applyFont="1" applyBorder="1" applyAlignment="1">
      <alignment horizontal="left"/>
    </xf>
    <xf numFmtId="9" fontId="22" fillId="3" borderId="0" xfId="5" applyFont="1" applyFill="1" applyBorder="1" applyAlignment="1">
      <alignment horizontal="center"/>
    </xf>
    <xf numFmtId="41" fontId="16" fillId="0" borderId="10" xfId="14" applyFont="1" applyBorder="1"/>
    <xf numFmtId="41" fontId="17" fillId="3" borderId="0" xfId="14" applyFont="1" applyFill="1" applyBorder="1"/>
    <xf numFmtId="41" fontId="15" fillId="0" borderId="7" xfId="14" applyFont="1" applyBorder="1" applyAlignment="1">
      <alignment vertical="center"/>
    </xf>
    <xf numFmtId="41" fontId="15" fillId="0" borderId="0" xfId="14" applyFont="1" applyBorder="1" applyAlignment="1">
      <alignment horizontal="right" vertical="center" wrapText="1"/>
    </xf>
    <xf numFmtId="183" fontId="17" fillId="3" borderId="0" xfId="5" applyNumberFormat="1" applyFont="1" applyFill="1" applyBorder="1" applyAlignment="1">
      <alignment horizontal="left"/>
    </xf>
    <xf numFmtId="41" fontId="72" fillId="0" borderId="9" xfId="14" applyFont="1" applyBorder="1"/>
    <xf numFmtId="0" fontId="16" fillId="0" borderId="8" xfId="0" applyFont="1" applyBorder="1"/>
    <xf numFmtId="41" fontId="50" fillId="0" borderId="7" xfId="8" applyNumberFormat="1" applyFont="1" applyBorder="1"/>
    <xf numFmtId="0" fontId="49" fillId="0" borderId="0" xfId="6" applyFont="1" applyAlignment="1">
      <alignment horizontal="left"/>
    </xf>
    <xf numFmtId="7" fontId="11" fillId="3" borderId="0" xfId="6" applyNumberFormat="1" applyFont="1" applyFill="1" applyAlignment="1">
      <alignment horizontal="right"/>
    </xf>
    <xf numFmtId="10" fontId="17" fillId="0" borderId="0" xfId="14" applyNumberFormat="1" applyFont="1"/>
    <xf numFmtId="10" fontId="17" fillId="0" borderId="0" xfId="8" applyNumberFormat="1" applyFont="1" applyAlignment="1">
      <alignment horizontal="right"/>
    </xf>
    <xf numFmtId="9" fontId="17" fillId="0" borderId="0" xfId="22" applyFont="1" applyFill="1" applyBorder="1" applyAlignment="1">
      <alignment horizontal="right"/>
    </xf>
    <xf numFmtId="9" fontId="17" fillId="0" borderId="0" xfId="14" applyNumberFormat="1" applyFont="1"/>
    <xf numFmtId="9" fontId="17" fillId="0" borderId="0" xfId="22" applyFont="1"/>
    <xf numFmtId="10" fontId="62" fillId="0" borderId="0" xfId="0" applyNumberFormat="1" applyFont="1"/>
    <xf numFmtId="10" fontId="62" fillId="0" borderId="0" xfId="14" applyNumberFormat="1" applyFont="1"/>
    <xf numFmtId="0" fontId="11" fillId="0" borderId="0" xfId="3" applyFont="1"/>
    <xf numFmtId="0" fontId="11" fillId="3" borderId="0" xfId="3" applyFont="1" applyFill="1"/>
    <xf numFmtId="0" fontId="24" fillId="0" borderId="0" xfId="0" applyFont="1" applyAlignment="1">
      <alignment horizontal="right"/>
    </xf>
    <xf numFmtId="0" fontId="19" fillId="0" borderId="0" xfId="4" applyFont="1" applyAlignment="1">
      <alignment horizontal="right"/>
    </xf>
    <xf numFmtId="9" fontId="26" fillId="0" borderId="0" xfId="0" applyNumberFormat="1" applyFont="1" applyAlignment="1">
      <alignment horizontal="right"/>
    </xf>
    <xf numFmtId="9" fontId="26" fillId="0" borderId="0" xfId="22" applyFont="1" applyAlignment="1">
      <alignment horizontal="right"/>
    </xf>
    <xf numFmtId="41" fontId="24" fillId="0" borderId="0" xfId="0" applyNumberFormat="1" applyFont="1" applyAlignment="1">
      <alignment horizontal="right"/>
    </xf>
    <xf numFmtId="202" fontId="26" fillId="0" borderId="0" xfId="14" applyNumberFormat="1" applyFont="1" applyBorder="1"/>
    <xf numFmtId="181" fontId="15" fillId="3" borderId="0" xfId="4" applyNumberFormat="1" applyFont="1" applyFill="1" applyAlignment="1">
      <alignment vertical="center"/>
    </xf>
    <xf numFmtId="5" fontId="62" fillId="0" borderId="12" xfId="2" applyNumberFormat="1" applyFont="1" applyBorder="1" applyAlignment="1">
      <alignment horizontal="right"/>
    </xf>
    <xf numFmtId="0" fontId="10" fillId="3" borderId="0" xfId="3" applyFont="1" applyFill="1"/>
    <xf numFmtId="5" fontId="45" fillId="0" borderId="0" xfId="6" applyNumberFormat="1" applyFont="1" applyAlignment="1">
      <alignment horizontal="right"/>
    </xf>
    <xf numFmtId="0" fontId="50" fillId="0" borderId="0" xfId="0" applyFont="1" applyAlignment="1">
      <alignment horizontal="center"/>
    </xf>
    <xf numFmtId="0" fontId="50" fillId="0" borderId="0" xfId="0" applyFont="1" applyAlignment="1">
      <alignment horizontal="left"/>
    </xf>
    <xf numFmtId="0" fontId="54" fillId="0" borderId="0" xfId="4" applyFont="1" applyAlignment="1">
      <alignment horizontal="center"/>
    </xf>
    <xf numFmtId="0" fontId="54" fillId="0" borderId="0" xfId="4" applyFont="1" applyAlignment="1">
      <alignment horizontal="left"/>
    </xf>
    <xf numFmtId="41" fontId="54" fillId="0" borderId="0" xfId="4" applyNumberFormat="1" applyFont="1" applyAlignment="1">
      <alignment horizontal="left"/>
    </xf>
    <xf numFmtId="41" fontId="50" fillId="0" borderId="0" xfId="0" applyNumberFormat="1" applyFont="1" applyAlignment="1">
      <alignment horizontal="left"/>
    </xf>
    <xf numFmtId="5" fontId="50" fillId="0" borderId="0" xfId="0" applyNumberFormat="1" applyFont="1" applyAlignment="1">
      <alignment horizontal="center"/>
    </xf>
    <xf numFmtId="174" fontId="50" fillId="0" borderId="0" xfId="10" applyNumberFormat="1" applyFont="1" applyAlignment="1">
      <alignment horizontal="center"/>
    </xf>
    <xf numFmtId="41" fontId="50" fillId="0" borderId="0" xfId="14" applyFont="1" applyAlignment="1">
      <alignment horizontal="center"/>
    </xf>
    <xf numFmtId="41" fontId="62" fillId="0" borderId="0" xfId="14" applyFont="1" applyFill="1" applyAlignment="1">
      <alignment horizontal="center" vertical="center"/>
    </xf>
    <xf numFmtId="41" fontId="62" fillId="0" borderId="0" xfId="14" applyFont="1" applyFill="1" applyAlignment="1"/>
    <xf numFmtId="172" fontId="44" fillId="6" borderId="0" xfId="21" applyNumberFormat="1" applyFont="1" applyFill="1" applyBorder="1" applyAlignment="1">
      <alignment horizontal="right"/>
    </xf>
    <xf numFmtId="172" fontId="44" fillId="0" borderId="0" xfId="21" applyNumberFormat="1" applyFont="1" applyFill="1" applyBorder="1" applyAlignment="1">
      <alignment horizontal="right"/>
    </xf>
    <xf numFmtId="181" fontId="22" fillId="3" borderId="0" xfId="5" applyNumberFormat="1" applyFont="1" applyFill="1" applyBorder="1" applyAlignment="1">
      <alignment horizontal="right" vertical="center"/>
    </xf>
    <xf numFmtId="189" fontId="17" fillId="0" borderId="14" xfId="0" applyNumberFormat="1" applyFont="1" applyBorder="1" applyAlignment="1">
      <alignment horizontal="right" vertical="center"/>
    </xf>
    <xf numFmtId="183" fontId="24" fillId="0" borderId="0" xfId="5" applyNumberFormat="1" applyFont="1" applyFill="1" applyBorder="1" applyAlignment="1">
      <alignment horizontal="right"/>
    </xf>
    <xf numFmtId="10" fontId="66" fillId="3" borderId="9" xfId="8" applyNumberFormat="1" applyFont="1" applyFill="1" applyBorder="1" applyAlignment="1">
      <alignment horizontal="right"/>
    </xf>
    <xf numFmtId="183" fontId="66" fillId="0" borderId="0" xfId="5" applyNumberFormat="1" applyFont="1" applyFill="1" applyBorder="1" applyAlignment="1">
      <alignment horizontal="right"/>
    </xf>
    <xf numFmtId="9" fontId="66" fillId="3" borderId="0" xfId="5" applyFont="1" applyFill="1" applyBorder="1" applyAlignment="1">
      <alignment horizontal="right"/>
    </xf>
    <xf numFmtId="194" fontId="24" fillId="0" borderId="0" xfId="22" applyNumberFormat="1" applyFont="1" applyBorder="1" applyAlignment="1">
      <alignment horizontal="right"/>
    </xf>
    <xf numFmtId="0" fontId="17" fillId="5" borderId="0" xfId="8" applyFont="1" applyFill="1"/>
    <xf numFmtId="0" fontId="16" fillId="5" borderId="0" xfId="8" applyFont="1" applyFill="1"/>
    <xf numFmtId="10" fontId="15" fillId="0" borderId="0" xfId="22" applyNumberFormat="1" applyFont="1"/>
    <xf numFmtId="183" fontId="15" fillId="3" borderId="9" xfId="8" applyNumberFormat="1" applyFont="1" applyFill="1" applyBorder="1" applyAlignment="1">
      <alignment horizontal="center" vertical="center"/>
    </xf>
    <xf numFmtId="43" fontId="15" fillId="3" borderId="9" xfId="9" applyFont="1" applyFill="1" applyBorder="1" applyAlignment="1">
      <alignment horizontal="center" vertical="center"/>
    </xf>
    <xf numFmtId="41" fontId="15" fillId="3" borderId="9" xfId="14" applyFont="1" applyFill="1" applyBorder="1" applyAlignment="1">
      <alignment horizontal="right" vertical="center"/>
    </xf>
    <xf numFmtId="43" fontId="15" fillId="3" borderId="0" xfId="9" applyFont="1" applyFill="1" applyAlignment="1">
      <alignment horizontal="center" vertical="center"/>
    </xf>
    <xf numFmtId="43" fontId="15" fillId="3" borderId="0" xfId="9" applyFont="1" applyFill="1" applyBorder="1" applyAlignment="1">
      <alignment horizontal="center" vertical="center"/>
    </xf>
    <xf numFmtId="43" fontId="15" fillId="3" borderId="7" xfId="9" applyFont="1" applyFill="1" applyBorder="1" applyAlignment="1">
      <alignment horizontal="center" vertical="center"/>
    </xf>
    <xf numFmtId="43" fontId="6" fillId="3" borderId="9" xfId="9" applyFont="1" applyFill="1" applyBorder="1" applyAlignment="1">
      <alignment horizontal="center" vertical="center"/>
    </xf>
    <xf numFmtId="43" fontId="6" fillId="3" borderId="0" xfId="9" applyFont="1" applyFill="1" applyBorder="1" applyAlignment="1">
      <alignment horizontal="center" vertical="center"/>
    </xf>
    <xf numFmtId="0" fontId="16" fillId="0" borderId="0" xfId="8" applyFont="1" applyAlignment="1">
      <alignment vertical="center"/>
    </xf>
    <xf numFmtId="43" fontId="15" fillId="0" borderId="0" xfId="9" applyFont="1" applyFill="1" applyAlignment="1">
      <alignment vertical="center"/>
    </xf>
    <xf numFmtId="43" fontId="15" fillId="0" borderId="0" xfId="9" applyFont="1" applyFill="1" applyBorder="1" applyAlignment="1">
      <alignment vertical="center"/>
    </xf>
    <xf numFmtId="173" fontId="15" fillId="0" borderId="0" xfId="8" applyNumberFormat="1" applyFont="1" applyAlignment="1">
      <alignment horizontal="right" vertical="center"/>
    </xf>
    <xf numFmtId="9" fontId="15" fillId="0" borderId="0" xfId="8" applyNumberFormat="1" applyFont="1" applyAlignment="1">
      <alignment horizontal="center" vertical="center"/>
    </xf>
    <xf numFmtId="43" fontId="15" fillId="0" borderId="0" xfId="9" applyFont="1" applyFill="1" applyAlignment="1">
      <alignment horizontal="center" vertical="center"/>
    </xf>
    <xf numFmtId="43" fontId="15" fillId="0" borderId="0" xfId="9" applyFont="1" applyFill="1" applyBorder="1" applyAlignment="1">
      <alignment horizontal="center" vertical="center"/>
    </xf>
    <xf numFmtId="181" fontId="36" fillId="0" borderId="0" xfId="8" applyNumberFormat="1" applyFont="1" applyAlignment="1">
      <alignment horizontal="center" vertical="center"/>
    </xf>
    <xf numFmtId="174" fontId="17" fillId="0" borderId="0" xfId="10" applyNumberFormat="1" applyFont="1" applyFill="1"/>
    <xf numFmtId="10" fontId="17" fillId="0" borderId="0" xfId="5" applyNumberFormat="1" applyFont="1" applyFill="1"/>
    <xf numFmtId="43" fontId="15" fillId="0" borderId="7" xfId="9" applyFont="1" applyFill="1" applyBorder="1" applyAlignment="1">
      <alignment horizontal="center" vertical="center"/>
    </xf>
    <xf numFmtId="41" fontId="6" fillId="0" borderId="0" xfId="14" applyFont="1" applyFill="1" applyBorder="1" applyAlignment="1">
      <alignment horizontal="center" vertical="center"/>
    </xf>
    <xf numFmtId="41" fontId="6" fillId="0" borderId="0" xfId="14" applyFont="1" applyFill="1" applyAlignment="1">
      <alignment horizontal="right" vertical="center"/>
    </xf>
    <xf numFmtId="41" fontId="16" fillId="0" borderId="0" xfId="14" applyFont="1" applyFill="1" applyAlignment="1">
      <alignment vertical="center"/>
    </xf>
    <xf numFmtId="41" fontId="15" fillId="0" borderId="0" xfId="14" applyFont="1" applyFill="1" applyBorder="1" applyAlignment="1">
      <alignment horizontal="center" vertical="center"/>
    </xf>
    <xf numFmtId="41" fontId="17" fillId="0" borderId="0" xfId="14" applyFont="1" applyFill="1" applyAlignment="1">
      <alignment vertical="center"/>
    </xf>
    <xf numFmtId="41" fontId="6" fillId="0" borderId="0" xfId="14" applyFont="1" applyFill="1" applyBorder="1" applyAlignment="1">
      <alignment horizontal="right" vertical="center"/>
    </xf>
    <xf numFmtId="41" fontId="15" fillId="0" borderId="0" xfId="14" applyFont="1" applyFill="1" applyAlignment="1">
      <alignment horizontal="right" vertical="center"/>
    </xf>
    <xf numFmtId="41" fontId="15" fillId="0" borderId="31" xfId="14" applyFont="1" applyFill="1" applyBorder="1" applyAlignment="1">
      <alignment horizontal="left" vertical="center"/>
    </xf>
    <xf numFmtId="41" fontId="17" fillId="0" borderId="31" xfId="14" applyFont="1" applyFill="1" applyBorder="1" applyAlignment="1">
      <alignment horizontal="center"/>
    </xf>
    <xf numFmtId="41" fontId="17" fillId="0" borderId="31" xfId="14" applyFont="1" applyFill="1" applyBorder="1" applyAlignment="1">
      <alignment horizontal="right"/>
    </xf>
    <xf numFmtId="41" fontId="6" fillId="0" borderId="9" xfId="14" applyFont="1" applyFill="1" applyBorder="1" applyAlignment="1">
      <alignment horizontal="right" vertical="center"/>
    </xf>
    <xf numFmtId="173" fontId="17" fillId="5" borderId="0" xfId="8" applyNumberFormat="1" applyFont="1" applyFill="1" applyAlignment="1">
      <alignment horizontal="right"/>
    </xf>
    <xf numFmtId="10" fontId="17" fillId="5" borderId="0" xfId="8" applyNumberFormat="1" applyFont="1" applyFill="1"/>
    <xf numFmtId="0" fontId="17" fillId="5" borderId="0" xfId="8" applyFont="1" applyFill="1" applyAlignment="1">
      <alignment horizontal="right"/>
    </xf>
    <xf numFmtId="9" fontId="22" fillId="5" borderId="0" xfId="5" applyFont="1" applyFill="1" applyAlignment="1">
      <alignment horizontal="center"/>
    </xf>
    <xf numFmtId="173" fontId="17" fillId="5" borderId="0" xfId="9" applyNumberFormat="1" applyFont="1" applyFill="1" applyAlignment="1">
      <alignment horizontal="right"/>
    </xf>
    <xf numFmtId="173" fontId="17" fillId="5" borderId="0" xfId="8" applyNumberFormat="1" applyFont="1" applyFill="1"/>
    <xf numFmtId="43" fontId="17" fillId="5" borderId="0" xfId="9" applyFont="1" applyFill="1"/>
    <xf numFmtId="174" fontId="17" fillId="5" borderId="0" xfId="9" applyNumberFormat="1" applyFont="1" applyFill="1"/>
    <xf numFmtId="183" fontId="16" fillId="5" borderId="7" xfId="5" applyNumberFormat="1" applyFont="1" applyFill="1" applyBorder="1" applyAlignment="1">
      <alignment horizontal="left"/>
    </xf>
    <xf numFmtId="183" fontId="17" fillId="5" borderId="0" xfId="5" applyNumberFormat="1" applyFont="1" applyFill="1" applyAlignment="1">
      <alignment horizontal="left"/>
    </xf>
    <xf numFmtId="174" fontId="17" fillId="5" borderId="0" xfId="8" applyNumberFormat="1" applyFont="1" applyFill="1"/>
    <xf numFmtId="10" fontId="36" fillId="5" borderId="0" xfId="5" applyNumberFormat="1" applyFont="1" applyFill="1" applyBorder="1" applyAlignment="1">
      <alignment horizontal="center"/>
    </xf>
    <xf numFmtId="173" fontId="17" fillId="5" borderId="0" xfId="9" applyNumberFormat="1" applyFont="1" applyFill="1"/>
    <xf numFmtId="174" fontId="17" fillId="5" borderId="0" xfId="9" applyNumberFormat="1" applyFont="1" applyFill="1" applyAlignment="1">
      <alignment horizontal="center"/>
    </xf>
    <xf numFmtId="10" fontId="17" fillId="5" borderId="0" xfId="9" applyNumberFormat="1" applyFont="1" applyFill="1" applyAlignment="1">
      <alignment horizontal="right"/>
    </xf>
    <xf numFmtId="0" fontId="36" fillId="5" borderId="0" xfId="8" applyFont="1" applyFill="1" applyAlignment="1">
      <alignment horizontal="right"/>
    </xf>
    <xf numFmtId="181" fontId="36" fillId="5" borderId="0" xfId="5" applyNumberFormat="1" applyFont="1" applyFill="1" applyBorder="1"/>
    <xf numFmtId="10" fontId="63" fillId="5" borderId="0" xfId="8" applyNumberFormat="1" applyFont="1" applyFill="1" applyAlignment="1">
      <alignment horizontal="right"/>
    </xf>
    <xf numFmtId="0" fontId="22" fillId="5" borderId="0" xfId="8" applyFont="1" applyFill="1"/>
    <xf numFmtId="183" fontId="22" fillId="5" borderId="0" xfId="8" applyNumberFormat="1" applyFont="1" applyFill="1"/>
    <xf numFmtId="37" fontId="15" fillId="5" borderId="0" xfId="24" applyNumberFormat="1" applyFont="1" applyFill="1" applyAlignment="1">
      <alignment vertical="center"/>
    </xf>
    <xf numFmtId="175" fontId="17" fillId="5" borderId="0" xfId="8" applyNumberFormat="1" applyFont="1" applyFill="1"/>
    <xf numFmtId="0" fontId="16" fillId="5" borderId="0" xfId="8" applyFont="1" applyFill="1" applyAlignment="1">
      <alignment horizontal="right"/>
    </xf>
    <xf numFmtId="201" fontId="6" fillId="5" borderId="0" xfId="5" applyNumberFormat="1" applyFont="1" applyFill="1" applyBorder="1" applyAlignment="1">
      <alignment horizontal="right"/>
    </xf>
    <xf numFmtId="0" fontId="16" fillId="5" borderId="9" xfId="8" applyFont="1" applyFill="1" applyBorder="1" applyAlignment="1">
      <alignment horizontal="right"/>
    </xf>
    <xf numFmtId="174" fontId="16" fillId="5" borderId="0" xfId="8" applyNumberFormat="1" applyFont="1" applyFill="1"/>
    <xf numFmtId="9" fontId="22" fillId="5" borderId="7" xfId="5" applyFont="1" applyFill="1" applyBorder="1" applyAlignment="1">
      <alignment horizontal="center"/>
    </xf>
    <xf numFmtId="43" fontId="17" fillId="5" borderId="7" xfId="9" applyFont="1" applyFill="1" applyBorder="1"/>
    <xf numFmtId="174" fontId="17" fillId="5" borderId="7" xfId="9" applyNumberFormat="1" applyFont="1" applyFill="1" applyBorder="1" applyAlignment="1">
      <alignment horizontal="center"/>
    </xf>
    <xf numFmtId="174" fontId="17" fillId="5" borderId="7" xfId="9" applyNumberFormat="1" applyFont="1" applyFill="1" applyBorder="1"/>
    <xf numFmtId="14" fontId="15" fillId="5" borderId="7" xfId="8" applyNumberFormat="1" applyFont="1" applyFill="1" applyBorder="1" applyAlignment="1">
      <alignment horizontal="right" vertical="center" wrapText="1"/>
    </xf>
    <xf numFmtId="183" fontId="17" fillId="5" borderId="9" xfId="5" applyNumberFormat="1" applyFont="1" applyFill="1" applyBorder="1" applyAlignment="1">
      <alignment horizontal="left"/>
    </xf>
    <xf numFmtId="9" fontId="22" fillId="5" borderId="9" xfId="5" applyFont="1" applyFill="1" applyBorder="1" applyAlignment="1">
      <alignment horizontal="center"/>
    </xf>
    <xf numFmtId="43" fontId="17" fillId="5" borderId="9" xfId="9" applyFont="1" applyFill="1" applyBorder="1"/>
    <xf numFmtId="181" fontId="16" fillId="0" borderId="0" xfId="0" applyNumberFormat="1" applyFont="1"/>
    <xf numFmtId="9" fontId="75" fillId="3" borderId="0" xfId="8" applyNumberFormat="1" applyFont="1" applyFill="1" applyAlignment="1">
      <alignment horizontal="center" vertical="center"/>
    </xf>
    <xf numFmtId="41" fontId="16" fillId="0" borderId="0" xfId="14" applyFont="1" applyFill="1"/>
    <xf numFmtId="10" fontId="15" fillId="0" borderId="0" xfId="22" applyNumberFormat="1" applyFont="1" applyFill="1" applyAlignment="1">
      <alignment horizontal="center"/>
    </xf>
    <xf numFmtId="10" fontId="17" fillId="0" borderId="31" xfId="22" applyNumberFormat="1" applyFont="1" applyFill="1" applyBorder="1" applyAlignment="1">
      <alignment horizontal="center"/>
    </xf>
    <xf numFmtId="9" fontId="73" fillId="0" borderId="0" xfId="8" applyNumberFormat="1" applyFont="1" applyAlignment="1">
      <alignment horizontal="center" vertical="center"/>
    </xf>
    <xf numFmtId="173" fontId="38" fillId="0" borderId="0" xfId="8" applyNumberFormat="1" applyFont="1" applyAlignment="1">
      <alignment horizontal="right" vertical="center"/>
    </xf>
    <xf numFmtId="183" fontId="17" fillId="0" borderId="0" xfId="8" applyNumberFormat="1" applyFont="1" applyAlignment="1">
      <alignment horizontal="center" vertical="center"/>
    </xf>
    <xf numFmtId="173" fontId="17" fillId="0" borderId="0" xfId="8" applyNumberFormat="1" applyFont="1" applyAlignment="1">
      <alignment horizontal="right"/>
    </xf>
    <xf numFmtId="9" fontId="17" fillId="0" borderId="0" xfId="5" applyFont="1" applyFill="1" applyAlignment="1">
      <alignment horizontal="left" vertical="center"/>
    </xf>
    <xf numFmtId="174" fontId="17" fillId="0" borderId="0" xfId="10" applyNumberFormat="1" applyFont="1" applyFill="1" applyAlignment="1">
      <alignment vertical="center"/>
    </xf>
    <xf numFmtId="41" fontId="17" fillId="13" borderId="0" xfId="14" applyFont="1" applyFill="1"/>
    <xf numFmtId="41" fontId="16" fillId="13" borderId="14" xfId="14" applyFont="1" applyFill="1" applyBorder="1" applyAlignment="1">
      <alignment vertical="center"/>
    </xf>
    <xf numFmtId="41" fontId="15" fillId="13" borderId="14" xfId="14" applyFont="1" applyFill="1" applyBorder="1" applyAlignment="1">
      <alignment horizontal="center" vertical="center"/>
    </xf>
    <xf numFmtId="41" fontId="6" fillId="13" borderId="14" xfId="14" applyFont="1" applyFill="1" applyBorder="1" applyAlignment="1">
      <alignment horizontal="center" vertical="center"/>
    </xf>
    <xf numFmtId="37" fontId="17" fillId="0" borderId="0" xfId="8" applyNumberFormat="1" applyFont="1" applyAlignment="1">
      <alignment horizontal="center" vertical="center"/>
    </xf>
    <xf numFmtId="10" fontId="17" fillId="0" borderId="0" xfId="8" applyNumberFormat="1" applyFont="1" applyAlignment="1">
      <alignment vertical="center"/>
    </xf>
    <xf numFmtId="37" fontId="17" fillId="0" borderId="0" xfId="9" applyNumberFormat="1" applyFont="1" applyFill="1" applyBorder="1" applyAlignment="1">
      <alignment horizontal="center" vertical="center"/>
    </xf>
    <xf numFmtId="173" fontId="17" fillId="0" borderId="0" xfId="9" applyNumberFormat="1" applyFont="1" applyFill="1" applyBorder="1" applyAlignment="1">
      <alignment horizontal="right" vertical="center"/>
    </xf>
    <xf numFmtId="1" fontId="17" fillId="0" borderId="0" xfId="8" applyNumberFormat="1" applyFont="1" applyAlignment="1">
      <alignment vertical="center"/>
    </xf>
    <xf numFmtId="43" fontId="17" fillId="0" borderId="0" xfId="9" applyFont="1" applyFill="1" applyBorder="1" applyAlignment="1">
      <alignment vertical="center"/>
    </xf>
    <xf numFmtId="41" fontId="17" fillId="0" borderId="0" xfId="14" applyFont="1" applyFill="1" applyAlignment="1">
      <alignment horizontal="right" vertical="center"/>
    </xf>
    <xf numFmtId="41" fontId="22" fillId="0" borderId="0" xfId="14" applyFont="1" applyFill="1" applyAlignment="1">
      <alignment horizontal="right" vertical="center"/>
    </xf>
    <xf numFmtId="41" fontId="17" fillId="0" borderId="0" xfId="14" applyFont="1" applyFill="1" applyAlignment="1">
      <alignment horizontal="right"/>
    </xf>
    <xf numFmtId="41" fontId="17" fillId="0" borderId="9" xfId="14" applyFont="1" applyFill="1" applyBorder="1" applyAlignment="1">
      <alignment horizontal="right" vertical="center"/>
    </xf>
    <xf numFmtId="41" fontId="63" fillId="0" borderId="0" xfId="14" applyFont="1" applyFill="1" applyBorder="1" applyAlignment="1">
      <alignment horizontal="right" vertical="center"/>
    </xf>
    <xf numFmtId="174" fontId="17" fillId="0" borderId="7" xfId="10" applyNumberFormat="1" applyFont="1" applyFill="1" applyBorder="1" applyAlignment="1">
      <alignment vertical="center"/>
    </xf>
    <xf numFmtId="172" fontId="17" fillId="0" borderId="7" xfId="9" applyNumberFormat="1" applyFont="1" applyFill="1" applyBorder="1" applyAlignment="1">
      <alignment horizontal="right" vertical="center"/>
    </xf>
    <xf numFmtId="41" fontId="17" fillId="0" borderId="7" xfId="14" applyFont="1" applyFill="1" applyBorder="1" applyAlignment="1">
      <alignment horizontal="right" vertical="center"/>
    </xf>
    <xf numFmtId="172" fontId="17" fillId="0" borderId="0" xfId="9" applyNumberFormat="1" applyFont="1" applyFill="1" applyBorder="1" applyAlignment="1">
      <alignment horizontal="right" vertical="center"/>
    </xf>
    <xf numFmtId="41" fontId="17" fillId="5" borderId="0" xfId="14" applyFont="1" applyFill="1" applyAlignment="1">
      <alignment horizontal="right"/>
    </xf>
    <xf numFmtId="41" fontId="17" fillId="0" borderId="9" xfId="14" applyFont="1" applyFill="1" applyBorder="1"/>
    <xf numFmtId="41" fontId="17" fillId="0" borderId="9" xfId="14" applyFont="1" applyFill="1" applyBorder="1" applyAlignment="1">
      <alignment vertical="center"/>
    </xf>
    <xf numFmtId="41" fontId="17" fillId="0" borderId="0" xfId="14" applyFont="1" applyFill="1" applyBorder="1" applyAlignment="1">
      <alignment vertical="center"/>
    </xf>
    <xf numFmtId="0" fontId="16" fillId="0" borderId="0" xfId="8" applyFont="1"/>
    <xf numFmtId="174" fontId="17" fillId="0" borderId="0" xfId="9" applyNumberFormat="1" applyFont="1" applyFill="1" applyBorder="1" applyAlignment="1">
      <alignment vertical="center"/>
    </xf>
    <xf numFmtId="204" fontId="17" fillId="0" borderId="0" xfId="9" applyNumberFormat="1" applyFont="1" applyFill="1" applyBorder="1" applyAlignment="1">
      <alignment horizontal="right" vertical="center"/>
    </xf>
    <xf numFmtId="41" fontId="15" fillId="0" borderId="0" xfId="14" applyFont="1" applyFill="1" applyAlignment="1">
      <alignment vertical="center"/>
    </xf>
    <xf numFmtId="10" fontId="15" fillId="0" borderId="0" xfId="8" applyNumberFormat="1" applyFont="1" applyAlignment="1">
      <alignment vertical="center"/>
    </xf>
    <xf numFmtId="174" fontId="6" fillId="0" borderId="0" xfId="8" applyNumberFormat="1" applyFont="1" applyAlignment="1">
      <alignment horizontal="right" vertical="center"/>
    </xf>
    <xf numFmtId="174" fontId="6" fillId="0" borderId="7" xfId="9" applyNumberFormat="1" applyFont="1" applyFill="1" applyBorder="1" applyAlignment="1">
      <alignment horizontal="right" vertical="center"/>
    </xf>
    <xf numFmtId="175" fontId="15" fillId="0" borderId="0" xfId="9" applyNumberFormat="1" applyFont="1" applyFill="1" applyBorder="1" applyAlignment="1">
      <alignment horizontal="right" vertical="center"/>
    </xf>
    <xf numFmtId="0" fontId="16" fillId="0" borderId="14" xfId="8" applyFont="1" applyBorder="1" applyAlignment="1">
      <alignment vertical="center"/>
    </xf>
    <xf numFmtId="183" fontId="15" fillId="0" borderId="14" xfId="8" applyNumberFormat="1" applyFont="1" applyBorder="1" applyAlignment="1">
      <alignment horizontal="center" vertical="center"/>
    </xf>
    <xf numFmtId="175" fontId="15" fillId="0" borderId="14" xfId="8" applyNumberFormat="1" applyFont="1" applyBorder="1" applyAlignment="1">
      <alignment horizontal="right" vertical="center"/>
    </xf>
    <xf numFmtId="0" fontId="15" fillId="0" borderId="1" xfId="23" applyFont="1" applyBorder="1" applyAlignment="1">
      <alignment horizontal="left"/>
    </xf>
    <xf numFmtId="10" fontId="17" fillId="0" borderId="3" xfId="5" applyNumberFormat="1" applyFont="1" applyFill="1" applyBorder="1"/>
    <xf numFmtId="174" fontId="15" fillId="0" borderId="0" xfId="8" applyNumberFormat="1" applyFont="1" applyAlignment="1">
      <alignment horizontal="right" vertical="center"/>
    </xf>
    <xf numFmtId="173" fontId="15" fillId="0" borderId="0" xfId="9" applyNumberFormat="1" applyFont="1" applyFill="1" applyBorder="1" applyAlignment="1">
      <alignment horizontal="right" vertical="center"/>
    </xf>
    <xf numFmtId="0" fontId="15" fillId="0" borderId="16" xfId="23" applyFont="1" applyBorder="1" applyAlignment="1">
      <alignment horizontal="left"/>
    </xf>
    <xf numFmtId="0" fontId="17" fillId="0" borderId="4" xfId="8" applyFont="1" applyBorder="1" applyAlignment="1">
      <alignment horizontal="left"/>
    </xf>
    <xf numFmtId="183" fontId="17" fillId="0" borderId="6" xfId="8" applyNumberFormat="1" applyFont="1" applyBorder="1"/>
    <xf numFmtId="41" fontId="16" fillId="0" borderId="0" xfId="14" applyFont="1" applyFill="1" applyAlignment="1">
      <alignment horizontal="right" vertical="center"/>
    </xf>
    <xf numFmtId="174" fontId="17" fillId="0" borderId="0" xfId="8" applyNumberFormat="1" applyFont="1" applyAlignment="1">
      <alignment horizontal="right" vertical="center"/>
    </xf>
    <xf numFmtId="173" fontId="16" fillId="0" borderId="0" xfId="5" applyNumberFormat="1" applyFont="1" applyFill="1" applyBorder="1" applyAlignment="1">
      <alignment horizontal="right"/>
    </xf>
    <xf numFmtId="174" fontId="15" fillId="0" borderId="0" xfId="9" applyNumberFormat="1" applyFont="1" applyFill="1" applyBorder="1" applyAlignment="1">
      <alignment horizontal="right" vertical="center"/>
    </xf>
    <xf numFmtId="173" fontId="17" fillId="0" borderId="0" xfId="5" applyNumberFormat="1" applyFont="1" applyFill="1" applyBorder="1" applyAlignment="1">
      <alignment horizontal="right"/>
    </xf>
    <xf numFmtId="0" fontId="16" fillId="14" borderId="25" xfId="8" applyFont="1" applyFill="1" applyBorder="1"/>
    <xf numFmtId="0" fontId="17" fillId="14" borderId="14" xfId="8" applyFont="1" applyFill="1" applyBorder="1"/>
    <xf numFmtId="41" fontId="17" fillId="14" borderId="14" xfId="14" applyFont="1" applyFill="1" applyBorder="1" applyAlignment="1">
      <alignment horizontal="right"/>
    </xf>
    <xf numFmtId="173" fontId="17" fillId="14" borderId="0" xfId="8" applyNumberFormat="1" applyFont="1" applyFill="1" applyAlignment="1">
      <alignment horizontal="right"/>
    </xf>
    <xf numFmtId="10" fontId="17" fillId="14" borderId="0" xfId="8" applyNumberFormat="1" applyFont="1" applyFill="1"/>
    <xf numFmtId="0" fontId="17" fillId="14" borderId="0" xfId="8" applyFont="1" applyFill="1"/>
    <xf numFmtId="174" fontId="17" fillId="0" borderId="0" xfId="5" applyNumberFormat="1" applyFont="1" applyFill="1" applyBorder="1" applyAlignment="1">
      <alignment horizontal="right"/>
    </xf>
    <xf numFmtId="183" fontId="17" fillId="0" borderId="0" xfId="8" applyNumberFormat="1" applyFont="1" applyAlignment="1">
      <alignment horizontal="right"/>
    </xf>
    <xf numFmtId="43" fontId="17" fillId="0" borderId="0" xfId="9" applyFont="1" applyFill="1" applyAlignment="1">
      <alignment horizontal="right"/>
    </xf>
    <xf numFmtId="183" fontId="16" fillId="0" borderId="0" xfId="5" applyNumberFormat="1" applyFont="1" applyFill="1" applyBorder="1" applyAlignment="1">
      <alignment horizontal="left"/>
    </xf>
    <xf numFmtId="9" fontId="22" fillId="0" borderId="0" xfId="5" applyFont="1" applyFill="1" applyAlignment="1">
      <alignment horizontal="center"/>
    </xf>
    <xf numFmtId="9" fontId="15" fillId="0" borderId="0" xfId="5" applyFont="1" applyFill="1" applyAlignment="1">
      <alignment horizontal="center"/>
    </xf>
    <xf numFmtId="183" fontId="15" fillId="0" borderId="0" xfId="8" applyNumberFormat="1" applyFont="1" applyAlignment="1">
      <alignment horizontal="right"/>
    </xf>
    <xf numFmtId="173" fontId="16" fillId="0" borderId="0" xfId="9" applyNumberFormat="1" applyFont="1" applyFill="1" applyAlignment="1">
      <alignment horizontal="right"/>
    </xf>
    <xf numFmtId="0" fontId="16" fillId="0" borderId="0" xfId="8" applyFont="1" applyAlignment="1">
      <alignment horizontal="left"/>
    </xf>
    <xf numFmtId="9" fontId="38" fillId="0" borderId="0" xfId="5" applyFont="1" applyFill="1" applyAlignment="1">
      <alignment horizontal="center"/>
    </xf>
    <xf numFmtId="183" fontId="6" fillId="0" borderId="0" xfId="8" applyNumberFormat="1" applyFont="1" applyAlignment="1">
      <alignment horizontal="right"/>
    </xf>
    <xf numFmtId="174" fontId="16" fillId="0" borderId="0" xfId="8" applyNumberFormat="1" applyFont="1" applyAlignment="1">
      <alignment horizontal="right"/>
    </xf>
    <xf numFmtId="183" fontId="17" fillId="0" borderId="0" xfId="9" applyNumberFormat="1" applyFont="1" applyFill="1" applyAlignment="1">
      <alignment horizontal="right"/>
    </xf>
    <xf numFmtId="0" fontId="65" fillId="0" borderId="0" xfId="8" applyFont="1"/>
    <xf numFmtId="174" fontId="17" fillId="0" borderId="0" xfId="9" applyNumberFormat="1" applyFont="1" applyFill="1" applyAlignment="1">
      <alignment horizontal="right"/>
    </xf>
    <xf numFmtId="181" fontId="22" fillId="0" borderId="0" xfId="5" applyNumberFormat="1" applyFont="1" applyFill="1" applyAlignment="1">
      <alignment horizontal="center"/>
    </xf>
    <xf numFmtId="173" fontId="16" fillId="0" borderId="0" xfId="8" applyNumberFormat="1" applyFont="1" applyAlignment="1">
      <alignment horizontal="right"/>
    </xf>
    <xf numFmtId="41" fontId="17" fillId="0" borderId="0" xfId="14" applyFont="1" applyFill="1" applyAlignment="1">
      <alignment horizontal="left"/>
    </xf>
    <xf numFmtId="41" fontId="22" fillId="0" borderId="0" xfId="14" applyFont="1" applyFill="1" applyAlignment="1">
      <alignment horizontal="center"/>
    </xf>
    <xf numFmtId="41" fontId="16" fillId="0" borderId="0" xfId="14" applyFont="1" applyFill="1" applyAlignment="1">
      <alignment horizontal="left"/>
    </xf>
    <xf numFmtId="173" fontId="17" fillId="0" borderId="0" xfId="9" applyNumberFormat="1" applyFont="1" applyFill="1" applyAlignment="1">
      <alignment horizontal="right"/>
    </xf>
    <xf numFmtId="43" fontId="17" fillId="0" borderId="0" xfId="9" applyFont="1" applyFill="1"/>
    <xf numFmtId="174" fontId="17" fillId="0" borderId="0" xfId="9" applyNumberFormat="1" applyFont="1" applyFill="1"/>
    <xf numFmtId="183" fontId="16" fillId="0" borderId="7" xfId="5" applyNumberFormat="1" applyFont="1" applyFill="1" applyBorder="1" applyAlignment="1">
      <alignment horizontal="left"/>
    </xf>
    <xf numFmtId="183" fontId="17" fillId="0" borderId="7" xfId="8" applyNumberFormat="1" applyFont="1" applyBorder="1" applyAlignment="1">
      <alignment horizontal="right"/>
    </xf>
    <xf numFmtId="174" fontId="17" fillId="0" borderId="7" xfId="8" applyNumberFormat="1" applyFont="1" applyBorder="1" applyAlignment="1">
      <alignment horizontal="right"/>
    </xf>
    <xf numFmtId="10" fontId="22" fillId="0" borderId="7" xfId="8" applyNumberFormat="1" applyFont="1" applyBorder="1"/>
    <xf numFmtId="10" fontId="15" fillId="0" borderId="0" xfId="8" applyNumberFormat="1" applyFont="1" applyAlignment="1">
      <alignment horizontal="right"/>
    </xf>
    <xf numFmtId="183" fontId="16" fillId="0" borderId="0" xfId="5" applyNumberFormat="1" applyFont="1" applyFill="1" applyAlignment="1">
      <alignment horizontal="left"/>
    </xf>
    <xf numFmtId="173" fontId="64" fillId="0" borderId="0" xfId="8" applyNumberFormat="1" applyFont="1" applyAlignment="1">
      <alignment horizontal="right"/>
    </xf>
    <xf numFmtId="174" fontId="64" fillId="0" borderId="0" xfId="8" applyNumberFormat="1" applyFont="1" applyAlignment="1">
      <alignment horizontal="right"/>
    </xf>
    <xf numFmtId="41" fontId="16" fillId="0" borderId="0" xfId="14" applyFont="1" applyFill="1" applyBorder="1" applyAlignment="1">
      <alignment horizontal="right"/>
    </xf>
    <xf numFmtId="10" fontId="22" fillId="0" borderId="0" xfId="8" applyNumberFormat="1" applyFont="1"/>
    <xf numFmtId="173" fontId="74" fillId="0" borderId="0" xfId="8" applyNumberFormat="1" applyFont="1" applyAlignment="1">
      <alignment horizontal="right"/>
    </xf>
    <xf numFmtId="183" fontId="17" fillId="0" borderId="0" xfId="5" applyNumberFormat="1" applyFont="1" applyFill="1" applyAlignment="1">
      <alignment horizontal="left"/>
    </xf>
    <xf numFmtId="10" fontId="15" fillId="0" borderId="0" xfId="8" applyNumberFormat="1" applyFont="1"/>
    <xf numFmtId="173" fontId="66" fillId="0" borderId="0" xfId="8" applyNumberFormat="1" applyFont="1" applyAlignment="1">
      <alignment horizontal="right"/>
    </xf>
    <xf numFmtId="183" fontId="66" fillId="0" borderId="0" xfId="8" applyNumberFormat="1" applyFont="1"/>
    <xf numFmtId="173" fontId="16" fillId="0" borderId="7" xfId="9" applyNumberFormat="1" applyFont="1" applyFill="1" applyBorder="1" applyAlignment="1">
      <alignment horizontal="right"/>
    </xf>
    <xf numFmtId="174" fontId="16" fillId="0" borderId="7" xfId="9" applyNumberFormat="1" applyFont="1" applyFill="1" applyBorder="1" applyAlignment="1">
      <alignment horizontal="right"/>
    </xf>
    <xf numFmtId="41" fontId="17" fillId="0" borderId="7" xfId="14" applyFont="1" applyFill="1" applyBorder="1" applyAlignment="1">
      <alignment horizontal="right"/>
    </xf>
    <xf numFmtId="173" fontId="16" fillId="0" borderId="0" xfId="9" applyNumberFormat="1" applyFont="1" applyFill="1" applyBorder="1" applyAlignment="1">
      <alignment horizontal="right"/>
    </xf>
    <xf numFmtId="174" fontId="16" fillId="0" borderId="0" xfId="9" applyNumberFormat="1" applyFont="1" applyFill="1" applyBorder="1" applyAlignment="1">
      <alignment horizontal="right"/>
    </xf>
    <xf numFmtId="9" fontId="74" fillId="0" borderId="0" xfId="5" applyFont="1" applyFill="1" applyBorder="1" applyAlignment="1">
      <alignment horizontal="center"/>
    </xf>
    <xf numFmtId="10" fontId="66" fillId="0" borderId="7" xfId="8" applyNumberFormat="1" applyFont="1" applyBorder="1"/>
    <xf numFmtId="173" fontId="74" fillId="0" borderId="0" xfId="9" applyNumberFormat="1" applyFont="1" applyFill="1" applyBorder="1" applyAlignment="1">
      <alignment horizontal="right"/>
    </xf>
    <xf numFmtId="174" fontId="17" fillId="0" borderId="0" xfId="9" applyNumberFormat="1" applyFont="1" applyFill="1" applyBorder="1" applyAlignment="1">
      <alignment horizontal="right"/>
    </xf>
    <xf numFmtId="173" fontId="17" fillId="0" borderId="0" xfId="9" applyNumberFormat="1" applyFont="1" applyFill="1" applyBorder="1" applyAlignment="1">
      <alignment horizontal="right"/>
    </xf>
    <xf numFmtId="173" fontId="16" fillId="0" borderId="0" xfId="8" applyNumberFormat="1" applyFont="1" applyAlignment="1">
      <alignment horizontal="center"/>
    </xf>
    <xf numFmtId="5" fontId="16" fillId="0" borderId="32" xfId="8" applyNumberFormat="1" applyFont="1" applyBorder="1" applyAlignment="1">
      <alignment horizontal="left"/>
    </xf>
    <xf numFmtId="41" fontId="16" fillId="0" borderId="32" xfId="14" applyFont="1" applyFill="1" applyBorder="1" applyAlignment="1">
      <alignment horizontal="right"/>
    </xf>
    <xf numFmtId="10" fontId="17" fillId="0" borderId="0" xfId="5" applyNumberFormat="1" applyFont="1" applyFill="1" applyBorder="1" applyAlignment="1">
      <alignment horizontal="center"/>
    </xf>
    <xf numFmtId="185" fontId="17" fillId="0" borderId="0" xfId="8" applyNumberFormat="1" applyFont="1"/>
    <xf numFmtId="9" fontId="15" fillId="0" borderId="0" xfId="8" applyNumberFormat="1" applyFont="1" applyAlignment="1">
      <alignment vertical="center" wrapText="1"/>
    </xf>
    <xf numFmtId="9" fontId="15" fillId="0" borderId="0" xfId="8" applyNumberFormat="1" applyFont="1" applyAlignment="1">
      <alignment horizontal="right" vertical="center"/>
    </xf>
    <xf numFmtId="41" fontId="17" fillId="5" borderId="9" xfId="14" applyFont="1" applyFill="1" applyBorder="1"/>
    <xf numFmtId="41" fontId="36" fillId="5" borderId="0" xfId="14" applyFont="1" applyFill="1"/>
    <xf numFmtId="41" fontId="16" fillId="5" borderId="9" xfId="14" applyFont="1" applyFill="1" applyBorder="1"/>
    <xf numFmtId="41" fontId="17" fillId="5" borderId="9" xfId="14" applyFont="1" applyFill="1" applyBorder="1" applyAlignment="1">
      <alignment horizontal="right"/>
    </xf>
    <xf numFmtId="41" fontId="15" fillId="5" borderId="0" xfId="14" applyFont="1" applyFill="1" applyAlignment="1">
      <alignment horizontal="right" vertical="center"/>
    </xf>
    <xf numFmtId="10" fontId="10" fillId="0" borderId="0" xfId="7" applyNumberFormat="1" applyFont="1" applyFill="1" applyBorder="1"/>
    <xf numFmtId="9" fontId="15" fillId="3" borderId="0" xfId="8" applyNumberFormat="1" applyFont="1" applyFill="1" applyAlignment="1">
      <alignment vertical="center" wrapText="1"/>
    </xf>
    <xf numFmtId="205" fontId="15" fillId="3" borderId="0" xfId="8" applyNumberFormat="1" applyFont="1" applyFill="1" applyAlignment="1">
      <alignment horizontal="center" vertical="center"/>
    </xf>
    <xf numFmtId="44" fontId="70" fillId="0" borderId="0" xfId="2" applyNumberFormat="1" applyFont="1" applyAlignment="1">
      <alignment horizontal="center" vertical="center" wrapText="1"/>
    </xf>
    <xf numFmtId="44" fontId="17" fillId="0" borderId="0" xfId="10" applyFont="1" applyFill="1" applyBorder="1"/>
    <xf numFmtId="9" fontId="17" fillId="0" borderId="0" xfId="5" applyFont="1" applyFill="1" applyBorder="1"/>
    <xf numFmtId="44" fontId="16" fillId="0" borderId="0" xfId="8" applyNumberFormat="1" applyFont="1"/>
    <xf numFmtId="44" fontId="22" fillId="0" borderId="0" xfId="10" applyFont="1" applyFill="1" applyBorder="1"/>
    <xf numFmtId="174" fontId="24" fillId="0" borderId="0" xfId="8" applyNumberFormat="1" applyFont="1"/>
    <xf numFmtId="174" fontId="17" fillId="0" borderId="0" xfId="10" applyNumberFormat="1" applyFont="1" applyFill="1" applyBorder="1"/>
    <xf numFmtId="181" fontId="17" fillId="0" borderId="0" xfId="5" applyNumberFormat="1" applyFont="1" applyFill="1" applyBorder="1"/>
    <xf numFmtId="0" fontId="19" fillId="0" borderId="0" xfId="8" applyFont="1"/>
    <xf numFmtId="44" fontId="17" fillId="0" borderId="0" xfId="10" applyFont="1" applyFill="1"/>
    <xf numFmtId="9" fontId="22" fillId="0" borderId="0" xfId="8" applyNumberFormat="1" applyFont="1"/>
    <xf numFmtId="9" fontId="26" fillId="0" borderId="0" xfId="8" applyNumberFormat="1" applyFont="1" applyAlignment="1">
      <alignment horizontal="left"/>
    </xf>
    <xf numFmtId="44" fontId="17" fillId="0" borderId="7" xfId="10" applyFont="1" applyFill="1" applyBorder="1"/>
    <xf numFmtId="181" fontId="22" fillId="0" borderId="0" xfId="5" applyNumberFormat="1" applyFont="1" applyFill="1" applyBorder="1" applyAlignment="1">
      <alignment horizontal="right"/>
    </xf>
    <xf numFmtId="41" fontId="61" fillId="0" borderId="12" xfId="14" applyFont="1" applyFill="1" applyBorder="1" applyAlignment="1">
      <alignment horizontal="right"/>
    </xf>
    <xf numFmtId="0" fontId="17" fillId="0" borderId="7" xfId="8" applyFont="1" applyBorder="1" applyAlignment="1">
      <alignment horizontal="right"/>
    </xf>
    <xf numFmtId="41" fontId="17" fillId="0" borderId="15" xfId="14" applyFont="1" applyFill="1" applyBorder="1" applyAlignment="1">
      <alignment horizontal="right"/>
    </xf>
    <xf numFmtId="0" fontId="16" fillId="0" borderId="8" xfId="8" applyFont="1" applyBorder="1"/>
    <xf numFmtId="0" fontId="16" fillId="0" borderId="9" xfId="8" applyFont="1" applyBorder="1"/>
    <xf numFmtId="0" fontId="16" fillId="0" borderId="9" xfId="8" applyFont="1" applyBorder="1" applyAlignment="1">
      <alignment horizontal="right"/>
    </xf>
    <xf numFmtId="0" fontId="16" fillId="0" borderId="10" xfId="8" applyFont="1" applyBorder="1" applyAlignment="1">
      <alignment horizontal="right"/>
    </xf>
    <xf numFmtId="41" fontId="22" fillId="0" borderId="0" xfId="8" applyNumberFormat="1" applyFont="1"/>
    <xf numFmtId="41" fontId="25" fillId="0" borderId="12" xfId="14" applyFont="1" applyFill="1" applyBorder="1" applyAlignment="1">
      <alignment horizontal="right"/>
    </xf>
    <xf numFmtId="181" fontId="22" fillId="0" borderId="7" xfId="5" applyNumberFormat="1" applyFont="1" applyFill="1" applyBorder="1" applyAlignment="1">
      <alignment horizontal="right"/>
    </xf>
    <xf numFmtId="172" fontId="17" fillId="0" borderId="0" xfId="8" applyNumberFormat="1" applyFont="1"/>
    <xf numFmtId="0" fontId="25" fillId="0" borderId="12" xfId="0" applyFont="1" applyBorder="1"/>
    <xf numFmtId="174" fontId="17" fillId="0" borderId="12" xfId="0" applyNumberFormat="1" applyFont="1" applyBorder="1"/>
    <xf numFmtId="174" fontId="17" fillId="0" borderId="15" xfId="0" applyNumberFormat="1" applyFont="1" applyBorder="1"/>
    <xf numFmtId="41" fontId="24" fillId="0" borderId="0" xfId="14" applyFont="1" applyFill="1" applyBorder="1" applyAlignment="1">
      <alignment horizontal="left"/>
    </xf>
    <xf numFmtId="42" fontId="24" fillId="0" borderId="0" xfId="25" applyFont="1" applyFill="1" applyBorder="1"/>
    <xf numFmtId="0" fontId="6" fillId="0" borderId="9" xfId="2" applyFont="1" applyBorder="1" applyAlignment="1">
      <alignment horizontal="right" vertical="center"/>
    </xf>
    <xf numFmtId="0" fontId="6" fillId="0" borderId="9" xfId="2" applyFont="1" applyBorder="1" applyAlignment="1">
      <alignment horizontal="right"/>
    </xf>
    <xf numFmtId="0" fontId="6" fillId="0" borderId="10" xfId="2" applyFont="1" applyBorder="1" applyAlignment="1">
      <alignment horizontal="right"/>
    </xf>
    <xf numFmtId="10" fontId="62" fillId="0" borderId="0" xfId="7" applyNumberFormat="1" applyFont="1" applyFill="1" applyBorder="1" applyAlignment="1">
      <alignment horizontal="right"/>
    </xf>
    <xf numFmtId="10" fontId="62" fillId="0" borderId="12" xfId="7" applyNumberFormat="1" applyFont="1" applyFill="1" applyBorder="1" applyAlignment="1">
      <alignment horizontal="right"/>
    </xf>
    <xf numFmtId="41" fontId="62" fillId="0" borderId="12" xfId="14" applyFont="1" applyFill="1" applyBorder="1" applyAlignment="1">
      <alignment horizontal="right"/>
    </xf>
    <xf numFmtId="9" fontId="62" fillId="0" borderId="0" xfId="7" applyFont="1" applyFill="1" applyBorder="1" applyAlignment="1">
      <alignment horizontal="right"/>
    </xf>
    <xf numFmtId="9" fontId="62" fillId="0" borderId="12" xfId="7" applyFont="1" applyFill="1" applyBorder="1" applyAlignment="1">
      <alignment horizontal="right"/>
    </xf>
    <xf numFmtId="10" fontId="17" fillId="0" borderId="0" xfId="22" applyNumberFormat="1" applyFont="1" applyFill="1" applyBorder="1" applyAlignment="1">
      <alignment horizontal="right"/>
    </xf>
    <xf numFmtId="10" fontId="15" fillId="0" borderId="12" xfId="22" applyNumberFormat="1" applyFont="1" applyFill="1" applyBorder="1" applyAlignment="1">
      <alignment horizontal="right"/>
    </xf>
    <xf numFmtId="9" fontId="17" fillId="0" borderId="7" xfId="22" applyFont="1" applyFill="1" applyBorder="1" applyAlignment="1">
      <alignment horizontal="right"/>
    </xf>
    <xf numFmtId="9" fontId="15" fillId="0" borderId="15" xfId="22" applyFont="1" applyFill="1" applyBorder="1" applyAlignment="1">
      <alignment horizontal="right"/>
    </xf>
    <xf numFmtId="41" fontId="17" fillId="0" borderId="15" xfId="14" applyFont="1" applyFill="1" applyBorder="1"/>
    <xf numFmtId="5" fontId="24" fillId="0" borderId="0" xfId="8" applyNumberFormat="1" applyFont="1"/>
    <xf numFmtId="41" fontId="16" fillId="0" borderId="9" xfId="8" applyNumberFormat="1" applyFont="1" applyBorder="1" applyAlignment="1">
      <alignment horizontal="right"/>
    </xf>
    <xf numFmtId="41" fontId="17" fillId="0" borderId="12" xfId="8" applyNumberFormat="1" applyFont="1" applyBorder="1"/>
    <xf numFmtId="37" fontId="45" fillId="3" borderId="0" xfId="12" applyNumberFormat="1" applyFont="1" applyFill="1" applyBorder="1" applyAlignment="1">
      <alignment horizontal="right" vertical="center"/>
    </xf>
    <xf numFmtId="39" fontId="45" fillId="3" borderId="0" xfId="11" applyNumberFormat="1" applyFont="1" applyFill="1" applyAlignment="1">
      <alignment horizontal="right" vertical="center" wrapText="1"/>
    </xf>
    <xf numFmtId="0" fontId="15" fillId="0" borderId="7" xfId="9" applyNumberFormat="1" applyFont="1" applyFill="1" applyBorder="1" applyAlignment="1">
      <alignment horizontal="center" vertical="center"/>
    </xf>
    <xf numFmtId="205" fontId="15" fillId="0" borderId="0" xfId="9" applyNumberFormat="1" applyFont="1" applyFill="1" applyBorder="1" applyAlignment="1">
      <alignment horizontal="center" vertical="center"/>
    </xf>
    <xf numFmtId="181" fontId="15" fillId="3" borderId="7" xfId="5" applyNumberFormat="1" applyFont="1" applyFill="1" applyBorder="1" applyAlignment="1">
      <alignment horizontal="center" vertical="center"/>
    </xf>
    <xf numFmtId="205" fontId="15" fillId="3" borderId="0" xfId="5" applyNumberFormat="1" applyFont="1" applyFill="1" applyAlignment="1">
      <alignment horizontal="center" vertical="center"/>
    </xf>
    <xf numFmtId="10" fontId="24" fillId="0" borderId="0" xfId="22" applyNumberFormat="1" applyFont="1"/>
    <xf numFmtId="41" fontId="22" fillId="0" borderId="0" xfId="14" applyFont="1" applyAlignment="1"/>
    <xf numFmtId="0" fontId="6" fillId="0" borderId="0" xfId="4" applyFont="1" applyAlignment="1">
      <alignment vertical="center"/>
    </xf>
    <xf numFmtId="181" fontId="17" fillId="0" borderId="0" xfId="0" applyNumberFormat="1" applyFont="1"/>
    <xf numFmtId="0" fontId="6" fillId="0" borderId="8" xfId="4" applyFont="1" applyBorder="1"/>
    <xf numFmtId="174" fontId="15" fillId="0" borderId="11" xfId="8" applyNumberFormat="1" applyFont="1" applyBorder="1"/>
    <xf numFmtId="174" fontId="6" fillId="0" borderId="11" xfId="8" applyNumberFormat="1" applyFont="1" applyBorder="1"/>
    <xf numFmtId="174" fontId="6" fillId="0" borderId="13" xfId="8" applyNumberFormat="1" applyFont="1" applyBorder="1"/>
    <xf numFmtId="9" fontId="38" fillId="0" borderId="7" xfId="4" applyNumberFormat="1" applyFont="1" applyBorder="1"/>
    <xf numFmtId="41" fontId="16" fillId="0" borderId="7" xfId="14" applyFont="1" applyBorder="1"/>
    <xf numFmtId="0" fontId="17" fillId="0" borderId="10" xfId="8" applyFont="1" applyBorder="1" applyAlignment="1">
      <alignment horizontal="right"/>
    </xf>
    <xf numFmtId="175" fontId="17" fillId="0" borderId="12" xfId="8" applyNumberFormat="1" applyFont="1" applyBorder="1"/>
    <xf numFmtId="175" fontId="17" fillId="0" borderId="15" xfId="8" applyNumberFormat="1" applyFont="1" applyBorder="1"/>
    <xf numFmtId="0" fontId="16" fillId="0" borderId="25" xfId="8" applyFont="1" applyBorder="1"/>
    <xf numFmtId="0" fontId="17" fillId="0" borderId="14" xfId="8" applyFont="1" applyBorder="1"/>
    <xf numFmtId="0" fontId="15" fillId="0" borderId="14" xfId="4" applyFont="1" applyBorder="1" applyAlignment="1">
      <alignment horizontal="center"/>
    </xf>
    <xf numFmtId="0" fontId="17" fillId="0" borderId="14" xfId="8" applyFont="1" applyBorder="1" applyAlignment="1">
      <alignment horizontal="center"/>
    </xf>
    <xf numFmtId="174" fontId="15" fillId="0" borderId="20" xfId="8" applyNumberFormat="1" applyFont="1" applyBorder="1"/>
    <xf numFmtId="0" fontId="17" fillId="0" borderId="11" xfId="8" applyFont="1" applyBorder="1" applyAlignment="1">
      <alignment horizontal="center"/>
    </xf>
    <xf numFmtId="174" fontId="15" fillId="0" borderId="12" xfId="8" applyNumberFormat="1" applyFont="1" applyBorder="1"/>
    <xf numFmtId="0" fontId="16" fillId="0" borderId="11" xfId="8" applyFont="1" applyBorder="1" applyAlignment="1">
      <alignment horizontal="center"/>
    </xf>
    <xf numFmtId="174" fontId="6" fillId="0" borderId="12" xfId="8" applyNumberFormat="1" applyFont="1" applyBorder="1"/>
    <xf numFmtId="0" fontId="17" fillId="0" borderId="13" xfId="8" applyFont="1" applyBorder="1" applyAlignment="1">
      <alignment horizontal="center"/>
    </xf>
    <xf numFmtId="173" fontId="23" fillId="0" borderId="7" xfId="8" applyNumberFormat="1" applyFont="1" applyBorder="1"/>
    <xf numFmtId="173" fontId="15" fillId="0" borderId="7" xfId="4" applyNumberFormat="1" applyFont="1" applyBorder="1"/>
    <xf numFmtId="173" fontId="17" fillId="0" borderId="7" xfId="8" applyNumberFormat="1" applyFont="1" applyBorder="1"/>
    <xf numFmtId="174" fontId="15" fillId="0" borderId="15" xfId="8" applyNumberFormat="1" applyFont="1" applyBorder="1"/>
    <xf numFmtId="0" fontId="17" fillId="0" borderId="28" xfId="8" applyFont="1" applyBorder="1"/>
    <xf numFmtId="41" fontId="17" fillId="0" borderId="27" xfId="8" applyNumberFormat="1" applyFont="1" applyBorder="1"/>
    <xf numFmtId="0" fontId="25" fillId="0" borderId="27" xfId="8" applyFont="1" applyBorder="1"/>
    <xf numFmtId="0" fontId="30" fillId="0" borderId="0" xfId="19" applyBorder="1" applyAlignment="1">
      <alignment horizontal="right"/>
    </xf>
    <xf numFmtId="0" fontId="37" fillId="0" borderId="8" xfId="19" applyFont="1" applyBorder="1" applyAlignment="1">
      <alignment horizontal="left"/>
    </xf>
    <xf numFmtId="0" fontId="30" fillId="0" borderId="11" xfId="19" applyBorder="1" applyAlignment="1">
      <alignment horizontal="left"/>
    </xf>
    <xf numFmtId="41" fontId="16" fillId="0" borderId="13" xfId="14" applyFont="1" applyBorder="1"/>
    <xf numFmtId="0" fontId="25" fillId="0" borderId="11" xfId="8" applyFont="1" applyBorder="1" applyAlignment="1">
      <alignment horizontal="right"/>
    </xf>
    <xf numFmtId="0" fontId="15" fillId="0" borderId="7" xfId="4" applyFont="1" applyBorder="1"/>
    <xf numFmtId="0" fontId="25" fillId="0" borderId="27" xfId="8" applyFont="1" applyBorder="1" applyAlignment="1">
      <alignment horizontal="right"/>
    </xf>
    <xf numFmtId="183" fontId="15" fillId="0" borderId="0" xfId="9" applyNumberFormat="1" applyFont="1" applyFill="1" applyBorder="1" applyAlignment="1">
      <alignment horizontal="center" vertical="center"/>
    </xf>
    <xf numFmtId="0" fontId="22" fillId="0" borderId="0" xfId="8" applyFont="1" applyAlignment="1">
      <alignment horizontal="right"/>
    </xf>
    <xf numFmtId="0" fontId="17" fillId="0" borderId="0" xfId="14" applyNumberFormat="1" applyFont="1" applyFill="1" applyAlignment="1">
      <alignment vertical="center"/>
    </xf>
    <xf numFmtId="43" fontId="17" fillId="0" borderId="0" xfId="0" applyNumberFormat="1" applyFont="1"/>
    <xf numFmtId="174" fontId="15" fillId="0" borderId="12" xfId="0" applyNumberFormat="1" applyFont="1" applyBorder="1"/>
    <xf numFmtId="41" fontId="38" fillId="0" borderId="27" xfId="8" applyNumberFormat="1" applyFont="1" applyBorder="1"/>
    <xf numFmtId="41" fontId="6" fillId="0" borderId="30" xfId="8" applyNumberFormat="1" applyFont="1" applyBorder="1"/>
    <xf numFmtId="41" fontId="15" fillId="3" borderId="0" xfId="14" applyFont="1" applyFill="1" applyAlignment="1">
      <alignment horizontal="right"/>
    </xf>
    <xf numFmtId="41" fontId="15" fillId="0" borderId="0" xfId="14" applyFont="1" applyFill="1" applyBorder="1"/>
    <xf numFmtId="9" fontId="24" fillId="0" borderId="0" xfId="5" applyFont="1" applyAlignment="1"/>
    <xf numFmtId="0" fontId="6" fillId="8" borderId="11" xfId="17" applyNumberFormat="1" applyFont="1" applyFill="1" applyBorder="1" applyAlignment="1">
      <alignment horizontal="center"/>
    </xf>
    <xf numFmtId="44" fontId="17" fillId="8" borderId="27" xfId="17" applyNumberFormat="1" applyFont="1" applyFill="1" applyBorder="1" applyAlignment="1">
      <alignment horizontal="left"/>
    </xf>
    <xf numFmtId="0" fontId="20" fillId="0" borderId="11" xfId="8" applyFont="1" applyBorder="1" applyAlignment="1">
      <alignment horizontal="center"/>
    </xf>
    <xf numFmtId="44" fontId="17" fillId="0" borderId="27" xfId="18" applyFont="1" applyFill="1" applyBorder="1"/>
    <xf numFmtId="174" fontId="17" fillId="0" borderId="27" xfId="18" applyNumberFormat="1" applyFont="1" applyFill="1" applyBorder="1"/>
    <xf numFmtId="0" fontId="19" fillId="9" borderId="34" xfId="8" applyFont="1" applyFill="1" applyBorder="1" applyAlignment="1">
      <alignment horizontal="center"/>
    </xf>
    <xf numFmtId="174" fontId="19" fillId="9" borderId="35" xfId="8" applyNumberFormat="1" applyFont="1" applyFill="1" applyBorder="1" applyAlignment="1">
      <alignment horizontal="right"/>
    </xf>
    <xf numFmtId="0" fontId="54" fillId="10" borderId="13" xfId="8" applyFont="1" applyFill="1" applyBorder="1" applyAlignment="1">
      <alignment horizontal="center"/>
    </xf>
    <xf numFmtId="174" fontId="54" fillId="10" borderId="15" xfId="8" applyNumberFormat="1" applyFont="1" applyFill="1" applyBorder="1" applyAlignment="1">
      <alignment horizontal="right"/>
    </xf>
    <xf numFmtId="0" fontId="55" fillId="0" borderId="11" xfId="8" applyFont="1" applyBorder="1" applyAlignment="1">
      <alignment horizontal="center"/>
    </xf>
    <xf numFmtId="0" fontId="55" fillId="0" borderId="0" xfId="8" applyFont="1" applyAlignment="1">
      <alignment horizontal="right"/>
    </xf>
    <xf numFmtId="174" fontId="54" fillId="0" borderId="0" xfId="8" applyNumberFormat="1" applyFont="1" applyAlignment="1">
      <alignment horizontal="right"/>
    </xf>
    <xf numFmtId="174" fontId="50" fillId="0" borderId="27" xfId="8" applyNumberFormat="1" applyFont="1" applyBorder="1" applyAlignment="1">
      <alignment horizontal="right"/>
    </xf>
    <xf numFmtId="174" fontId="17" fillId="8" borderId="27" xfId="17" applyNumberFormat="1" applyFont="1" applyFill="1" applyBorder="1" applyAlignment="1">
      <alignment horizontal="left"/>
    </xf>
    <xf numFmtId="0" fontId="20" fillId="0" borderId="0" xfId="8" applyFont="1" applyAlignment="1">
      <alignment horizontal="left" indent="1"/>
    </xf>
    <xf numFmtId="0" fontId="19" fillId="9" borderId="25" xfId="8" applyFont="1" applyFill="1" applyBorder="1" applyAlignment="1">
      <alignment horizontal="center"/>
    </xf>
    <xf numFmtId="174" fontId="19" fillId="9" borderId="20" xfId="8" applyNumberFormat="1" applyFont="1" applyFill="1" applyBorder="1" applyAlignment="1">
      <alignment horizontal="right"/>
    </xf>
    <xf numFmtId="0" fontId="53" fillId="0" borderId="0" xfId="8" applyFont="1" applyAlignment="1">
      <alignment horizontal="left"/>
    </xf>
    <xf numFmtId="174" fontId="17" fillId="0" borderId="28" xfId="18" applyNumberFormat="1" applyFont="1" applyFill="1" applyBorder="1"/>
    <xf numFmtId="174" fontId="17" fillId="0" borderId="30" xfId="18" applyNumberFormat="1" applyFont="1" applyFill="1" applyBorder="1"/>
    <xf numFmtId="174" fontId="17" fillId="0" borderId="29" xfId="18" applyNumberFormat="1" applyFont="1" applyFill="1" applyBorder="1"/>
    <xf numFmtId="0" fontId="54" fillId="10" borderId="25" xfId="8" applyFont="1" applyFill="1" applyBorder="1" applyAlignment="1">
      <alignment horizontal="center"/>
    </xf>
    <xf numFmtId="174" fontId="54" fillId="10" borderId="20" xfId="8" applyNumberFormat="1" applyFont="1" applyFill="1" applyBorder="1" applyAlignment="1">
      <alignment horizontal="right"/>
    </xf>
    <xf numFmtId="174" fontId="22" fillId="0" borderId="28" xfId="18" applyNumberFormat="1" applyFont="1" applyFill="1" applyBorder="1"/>
    <xf numFmtId="174" fontId="22" fillId="8" borderId="27" xfId="17" applyNumberFormat="1" applyFont="1" applyFill="1" applyBorder="1" applyAlignment="1">
      <alignment horizontal="left"/>
    </xf>
    <xf numFmtId="0" fontId="57" fillId="0" borderId="11" xfId="8" applyFont="1" applyBorder="1" applyAlignment="1">
      <alignment horizontal="center"/>
    </xf>
    <xf numFmtId="0" fontId="57" fillId="0" borderId="0" xfId="8" applyFont="1"/>
    <xf numFmtId="174" fontId="35" fillId="0" borderId="30" xfId="18" applyNumberFormat="1" applyFont="1" applyFill="1" applyBorder="1"/>
    <xf numFmtId="174" fontId="50" fillId="0" borderId="28" xfId="8" applyNumberFormat="1" applyFont="1" applyBorder="1" applyAlignment="1">
      <alignment horizontal="right"/>
    </xf>
    <xf numFmtId="174" fontId="56" fillId="0" borderId="28" xfId="8" applyNumberFormat="1" applyFont="1" applyBorder="1" applyAlignment="1">
      <alignment horizontal="right"/>
    </xf>
    <xf numFmtId="174" fontId="22" fillId="0" borderId="27" xfId="18" applyNumberFormat="1" applyFont="1" applyFill="1" applyBorder="1"/>
    <xf numFmtId="174" fontId="15" fillId="0" borderId="27" xfId="18" applyNumberFormat="1" applyFont="1" applyFill="1" applyBorder="1"/>
    <xf numFmtId="174" fontId="22" fillId="0" borderId="30" xfId="18" applyNumberFormat="1" applyFont="1" applyFill="1" applyBorder="1"/>
    <xf numFmtId="174" fontId="22" fillId="0" borderId="12" xfId="18" applyNumberFormat="1" applyFont="1" applyFill="1" applyBorder="1"/>
    <xf numFmtId="0" fontId="59" fillId="0" borderId="13" xfId="2" applyFont="1" applyBorder="1" applyAlignment="1">
      <alignment horizontal="center" vertical="center"/>
    </xf>
    <xf numFmtId="0" fontId="54" fillId="0" borderId="7" xfId="2" applyFont="1" applyBorder="1" applyAlignment="1">
      <alignment horizontal="right" vertical="center"/>
    </xf>
    <xf numFmtId="174" fontId="6" fillId="0" borderId="7" xfId="2" applyNumberFormat="1" applyFont="1" applyBorder="1" applyAlignment="1">
      <alignment vertical="center"/>
    </xf>
    <xf numFmtId="174" fontId="6" fillId="0" borderId="15" xfId="2" applyNumberFormat="1" applyFont="1" applyBorder="1" applyAlignment="1">
      <alignment vertical="center"/>
    </xf>
    <xf numFmtId="0" fontId="15" fillId="0" borderId="11" xfId="15" applyFont="1" applyBorder="1" applyAlignment="1">
      <alignment vertical="top" wrapText="1"/>
    </xf>
    <xf numFmtId="41" fontId="20" fillId="0" borderId="12" xfId="14" applyFont="1" applyBorder="1" applyAlignment="1">
      <alignment vertical="top"/>
    </xf>
    <xf numFmtId="0" fontId="15" fillId="0" borderId="13" xfId="15" applyFont="1" applyBorder="1" applyAlignment="1">
      <alignment vertical="top" wrapText="1"/>
    </xf>
    <xf numFmtId="41" fontId="20" fillId="0" borderId="15" xfId="14" applyFont="1" applyBorder="1" applyAlignment="1">
      <alignment vertical="top"/>
    </xf>
    <xf numFmtId="0" fontId="42" fillId="0" borderId="11" xfId="15" applyFont="1" applyBorder="1" applyAlignment="1">
      <alignment vertical="top" wrapText="1"/>
    </xf>
    <xf numFmtId="41" fontId="43" fillId="0" borderId="12" xfId="14" applyFont="1" applyBorder="1" applyAlignment="1">
      <alignment vertical="top" wrapText="1"/>
    </xf>
    <xf numFmtId="0" fontId="6" fillId="0" borderId="11" xfId="15" applyFont="1" applyBorder="1" applyAlignment="1">
      <alignment vertical="top" wrapText="1"/>
    </xf>
    <xf numFmtId="180" fontId="22" fillId="0" borderId="0" xfId="15" applyNumberFormat="1" applyFont="1" applyAlignment="1">
      <alignment vertical="top" shrinkToFit="1"/>
    </xf>
    <xf numFmtId="41" fontId="20" fillId="0" borderId="12" xfId="14" applyFont="1" applyFill="1" applyBorder="1" applyAlignment="1">
      <alignment vertical="top"/>
    </xf>
    <xf numFmtId="0" fontId="20" fillId="0" borderId="0" xfId="15" applyFont="1" applyAlignment="1">
      <alignment horizontal="right" wrapText="1"/>
    </xf>
    <xf numFmtId="0" fontId="42" fillId="0" borderId="13" xfId="15" applyFont="1" applyBorder="1" applyAlignment="1">
      <alignment vertical="top" wrapText="1"/>
    </xf>
    <xf numFmtId="0" fontId="6" fillId="0" borderId="7" xfId="15" applyFont="1" applyBorder="1" applyAlignment="1">
      <alignment vertical="top" wrapText="1"/>
    </xf>
    <xf numFmtId="41" fontId="43" fillId="0" borderId="15" xfId="14" applyFont="1" applyBorder="1" applyAlignment="1">
      <alignment vertical="top" wrapText="1"/>
    </xf>
    <xf numFmtId="10" fontId="22" fillId="0" borderId="12" xfId="8" applyNumberFormat="1" applyFont="1" applyBorder="1"/>
    <xf numFmtId="41" fontId="17" fillId="14" borderId="33" xfId="14" applyFont="1" applyFill="1" applyBorder="1" applyAlignment="1">
      <alignment horizontal="right"/>
    </xf>
    <xf numFmtId="199" fontId="17" fillId="0" borderId="17" xfId="8" applyNumberFormat="1" applyFont="1" applyBorder="1"/>
    <xf numFmtId="189" fontId="15" fillId="3" borderId="7" xfId="8" applyNumberFormat="1" applyFont="1" applyFill="1" applyBorder="1" applyAlignment="1">
      <alignment horizontal="center" vertical="center"/>
    </xf>
    <xf numFmtId="189" fontId="17" fillId="0" borderId="7" xfId="0" applyNumberFormat="1" applyFont="1" applyBorder="1" applyAlignment="1">
      <alignment horizontal="center" vertical="center"/>
    </xf>
    <xf numFmtId="10" fontId="16" fillId="3" borderId="0" xfId="5" applyNumberFormat="1" applyFont="1" applyFill="1" applyBorder="1"/>
    <xf numFmtId="199" fontId="16" fillId="3" borderId="0" xfId="8" applyNumberFormat="1" applyFont="1" applyFill="1"/>
    <xf numFmtId="41" fontId="6" fillId="3" borderId="0" xfId="14" applyFont="1" applyFill="1" applyBorder="1" applyAlignment="1">
      <alignment horizontal="center" vertical="center"/>
    </xf>
    <xf numFmtId="41" fontId="16" fillId="14" borderId="9" xfId="14" applyFont="1" applyFill="1" applyBorder="1"/>
    <xf numFmtId="41" fontId="15" fillId="3" borderId="0" xfId="8" applyNumberFormat="1" applyFont="1" applyFill="1" applyAlignment="1">
      <alignment vertical="center"/>
    </xf>
    <xf numFmtId="0" fontId="16" fillId="0" borderId="0" xfId="14" applyNumberFormat="1" applyFont="1" applyFill="1"/>
    <xf numFmtId="0" fontId="16" fillId="0" borderId="0" xfId="14" applyNumberFormat="1" applyFont="1" applyFill="1" applyAlignment="1">
      <alignment vertical="center"/>
    </xf>
    <xf numFmtId="206" fontId="16" fillId="14" borderId="9" xfId="22" applyNumberFormat="1" applyFont="1" applyFill="1" applyBorder="1"/>
    <xf numFmtId="0" fontId="11" fillId="0" borderId="0" xfId="2" applyFont="1" applyAlignment="1">
      <alignment horizontal="left"/>
    </xf>
    <xf numFmtId="207" fontId="16" fillId="0" borderId="32" xfId="8" applyNumberFormat="1" applyFont="1" applyBorder="1" applyAlignment="1">
      <alignment horizontal="center"/>
    </xf>
    <xf numFmtId="9" fontId="24" fillId="0" borderId="0" xfId="22" applyFont="1" applyAlignment="1"/>
    <xf numFmtId="41" fontId="15" fillId="8" borderId="12" xfId="16" applyFont="1" applyFill="1" applyBorder="1" applyAlignment="1">
      <alignment horizontal="left"/>
    </xf>
    <xf numFmtId="41" fontId="22" fillId="0" borderId="12" xfId="16" applyFont="1" applyBorder="1"/>
    <xf numFmtId="41" fontId="19" fillId="9" borderId="35" xfId="16" applyFont="1" applyFill="1" applyBorder="1" applyAlignment="1">
      <alignment horizontal="right"/>
    </xf>
    <xf numFmtId="41" fontId="54" fillId="10" borderId="15" xfId="16" applyFont="1" applyFill="1" applyBorder="1" applyAlignment="1">
      <alignment horizontal="right"/>
    </xf>
    <xf numFmtId="41" fontId="56" fillId="0" borderId="12" xfId="16" applyFont="1" applyBorder="1" applyAlignment="1">
      <alignment horizontal="right"/>
    </xf>
    <xf numFmtId="41" fontId="22" fillId="8" borderId="12" xfId="16" applyFont="1" applyFill="1" applyBorder="1" applyAlignment="1">
      <alignment horizontal="left"/>
    </xf>
    <xf numFmtId="41" fontId="22" fillId="0" borderId="12" xfId="16" applyFont="1" applyFill="1" applyBorder="1"/>
    <xf numFmtId="41" fontId="19" fillId="9" borderId="20" xfId="16" applyFont="1" applyFill="1" applyBorder="1" applyAlignment="1">
      <alignment horizontal="right"/>
    </xf>
    <xf numFmtId="41" fontId="15" fillId="0" borderId="12" xfId="16" applyFont="1" applyFill="1" applyBorder="1"/>
    <xf numFmtId="41" fontId="54" fillId="10" borderId="20" xfId="16" applyFont="1" applyFill="1" applyBorder="1" applyAlignment="1">
      <alignment horizontal="right"/>
    </xf>
    <xf numFmtId="41" fontId="15" fillId="0" borderId="12" xfId="14" applyFont="1" applyBorder="1"/>
    <xf numFmtId="41" fontId="15" fillId="0" borderId="12" xfId="14" applyFont="1" applyFill="1" applyBorder="1"/>
    <xf numFmtId="41" fontId="58" fillId="0" borderId="12" xfId="16" applyFont="1" applyFill="1" applyBorder="1"/>
    <xf numFmtId="41" fontId="36" fillId="0" borderId="12" xfId="16" applyFont="1" applyFill="1" applyBorder="1"/>
    <xf numFmtId="41" fontId="6" fillId="0" borderId="15" xfId="16" applyFont="1" applyBorder="1" applyAlignment="1">
      <alignment vertical="center"/>
    </xf>
    <xf numFmtId="9" fontId="17" fillId="0" borderId="0" xfId="22" applyFont="1" applyAlignment="1"/>
    <xf numFmtId="172" fontId="24" fillId="0" borderId="0" xfId="0" applyNumberFormat="1" applyFont="1" applyAlignment="1">
      <alignment horizontal="right"/>
    </xf>
    <xf numFmtId="41" fontId="22" fillId="0" borderId="0" xfId="14" applyFont="1" applyFill="1" applyBorder="1" applyAlignment="1">
      <alignment horizontal="right"/>
    </xf>
    <xf numFmtId="181" fontId="24" fillId="3" borderId="0" xfId="5" applyNumberFormat="1" applyFont="1" applyFill="1" applyAlignment="1"/>
    <xf numFmtId="172" fontId="24" fillId="3" borderId="0" xfId="0" applyNumberFormat="1" applyFont="1" applyFill="1"/>
    <xf numFmtId="9" fontId="17" fillId="0" borderId="0" xfId="0" applyNumberFormat="1" applyFont="1"/>
    <xf numFmtId="10" fontId="11" fillId="0" borderId="0" xfId="7" applyNumberFormat="1" applyFont="1" applyFill="1" applyBorder="1" applyAlignment="1"/>
    <xf numFmtId="171" fontId="11" fillId="0" borderId="0" xfId="6" applyNumberFormat="1" applyFont="1"/>
    <xf numFmtId="181" fontId="5" fillId="0" borderId="0" xfId="22" applyNumberFormat="1" applyFont="1" applyBorder="1"/>
    <xf numFmtId="208" fontId="26" fillId="0" borderId="0" xfId="0" applyNumberFormat="1" applyFont="1" applyAlignment="1">
      <alignment horizontal="left"/>
    </xf>
    <xf numFmtId="41" fontId="17" fillId="5" borderId="7" xfId="14" applyFont="1" applyFill="1" applyBorder="1"/>
    <xf numFmtId="41" fontId="17" fillId="0" borderId="0" xfId="14" applyFont="1" applyBorder="1" applyAlignment="1">
      <alignment horizontal="left"/>
    </xf>
    <xf numFmtId="191" fontId="50" fillId="0" borderId="0" xfId="22" applyNumberFormat="1" applyFont="1" applyBorder="1"/>
    <xf numFmtId="41" fontId="62" fillId="0" borderId="0" xfId="14" applyFont="1" applyBorder="1"/>
    <xf numFmtId="181" fontId="17" fillId="0" borderId="0" xfId="22" applyNumberFormat="1" applyFont="1"/>
    <xf numFmtId="194" fontId="24" fillId="0" borderId="0" xfId="22" applyNumberFormat="1" applyFont="1" applyBorder="1" applyAlignment="1">
      <alignment horizontal="left"/>
    </xf>
    <xf numFmtId="172" fontId="22" fillId="5" borderId="0" xfId="24" applyNumberFormat="1" applyFont="1" applyFill="1" applyAlignment="1">
      <alignment horizontal="left" vertical="center"/>
    </xf>
    <xf numFmtId="191" fontId="16" fillId="0" borderId="0" xfId="22" applyNumberFormat="1" applyFont="1" applyBorder="1" applyAlignment="1">
      <alignment horizontal="left"/>
    </xf>
    <xf numFmtId="185" fontId="16" fillId="5" borderId="0" xfId="8" applyNumberFormat="1" applyFont="1" applyFill="1" applyAlignment="1">
      <alignment horizontal="center"/>
    </xf>
    <xf numFmtId="0" fontId="17" fillId="5" borderId="7" xfId="8" applyFont="1" applyFill="1" applyBorder="1"/>
    <xf numFmtId="175" fontId="16" fillId="5" borderId="0" xfId="8" applyNumberFormat="1" applyFont="1" applyFill="1"/>
    <xf numFmtId="41" fontId="17" fillId="0" borderId="0" xfId="8" applyNumberFormat="1" applyFont="1" applyAlignment="1">
      <alignment horizontal="right"/>
    </xf>
    <xf numFmtId="41" fontId="17" fillId="0" borderId="10" xfId="14" applyFont="1" applyBorder="1"/>
    <xf numFmtId="183" fontId="16" fillId="3" borderId="11" xfId="5" applyNumberFormat="1" applyFont="1" applyFill="1" applyBorder="1" applyAlignment="1">
      <alignment horizontal="left"/>
    </xf>
    <xf numFmtId="41" fontId="15" fillId="0" borderId="12" xfId="14" applyFont="1" applyBorder="1" applyAlignment="1">
      <alignment horizontal="right" vertical="center" wrapText="1"/>
    </xf>
    <xf numFmtId="183" fontId="17" fillId="3" borderId="11" xfId="5" applyNumberFormat="1" applyFont="1" applyFill="1" applyBorder="1" applyAlignment="1">
      <alignment horizontal="left"/>
    </xf>
    <xf numFmtId="41" fontId="17" fillId="3" borderId="12" xfId="14" applyFont="1" applyFill="1" applyBorder="1"/>
    <xf numFmtId="183" fontId="17" fillId="3" borderId="13" xfId="5" applyNumberFormat="1" applyFont="1" applyFill="1" applyBorder="1" applyAlignment="1">
      <alignment horizontal="left"/>
    </xf>
    <xf numFmtId="9" fontId="15" fillId="3" borderId="7" xfId="5" applyFont="1" applyFill="1" applyBorder="1" applyAlignment="1">
      <alignment horizontal="center"/>
    </xf>
    <xf numFmtId="41" fontId="17" fillId="3" borderId="7" xfId="14" applyFont="1" applyFill="1" applyBorder="1"/>
    <xf numFmtId="41" fontId="17" fillId="3" borderId="15" xfId="14" applyFont="1" applyFill="1" applyBorder="1"/>
    <xf numFmtId="196" fontId="17" fillId="0" borderId="0" xfId="8" applyNumberFormat="1" applyFont="1"/>
    <xf numFmtId="10" fontId="16" fillId="0" borderId="0" xfId="5" applyNumberFormat="1" applyFont="1" applyFill="1" applyBorder="1" applyAlignment="1">
      <alignment horizontal="right"/>
    </xf>
    <xf numFmtId="185" fontId="16" fillId="0" borderId="0" xfId="8" applyNumberFormat="1" applyFont="1"/>
    <xf numFmtId="43" fontId="24" fillId="0" borderId="0" xfId="8" applyNumberFormat="1" applyFont="1"/>
    <xf numFmtId="188" fontId="15" fillId="0" borderId="12" xfId="0" applyNumberFormat="1" applyFont="1" applyBorder="1" applyAlignment="1">
      <alignment horizontal="right"/>
    </xf>
    <xf numFmtId="41" fontId="17" fillId="0" borderId="9" xfId="14" applyFont="1" applyFill="1" applyBorder="1" applyAlignment="1">
      <alignment horizontal="right"/>
    </xf>
    <xf numFmtId="41" fontId="17" fillId="0" borderId="10" xfId="14" applyFont="1" applyFill="1" applyBorder="1" applyAlignment="1">
      <alignment horizontal="right"/>
    </xf>
    <xf numFmtId="0" fontId="30" fillId="0" borderId="0" xfId="19"/>
    <xf numFmtId="0" fontId="15" fillId="0" borderId="0" xfId="8" applyFont="1" applyAlignment="1">
      <alignment horizontal="left" wrapText="1"/>
    </xf>
    <xf numFmtId="41" fontId="15" fillId="0" borderId="0" xfId="14" applyFont="1" applyAlignment="1">
      <alignment horizontal="left" wrapText="1"/>
    </xf>
    <xf numFmtId="0" fontId="15" fillId="0" borderId="0" xfId="8" applyFont="1" applyAlignment="1">
      <alignment horizontal="right" wrapText="1"/>
    </xf>
    <xf numFmtId="2" fontId="15" fillId="0" borderId="0" xfId="8" applyNumberFormat="1" applyFont="1" applyAlignment="1">
      <alignment horizontal="right" wrapText="1"/>
    </xf>
    <xf numFmtId="0" fontId="15" fillId="0" borderId="0" xfId="8" applyFont="1" applyAlignment="1">
      <alignment wrapText="1"/>
    </xf>
    <xf numFmtId="0" fontId="6" fillId="0" borderId="0" xfId="8" applyFont="1" applyAlignment="1">
      <alignment horizontal="right" wrapText="1"/>
    </xf>
    <xf numFmtId="14" fontId="15" fillId="0" borderId="0" xfId="8" applyNumberFormat="1" applyFont="1" applyAlignment="1">
      <alignment horizontal="left" wrapText="1"/>
    </xf>
    <xf numFmtId="10" fontId="64" fillId="12" borderId="0" xfId="22" applyNumberFormat="1" applyFont="1" applyFill="1" applyAlignment="1">
      <alignment horizontal="center"/>
    </xf>
    <xf numFmtId="1" fontId="77" fillId="12" borderId="0" xfId="8" applyNumberFormat="1" applyFont="1" applyFill="1" applyAlignment="1">
      <alignment horizontal="center"/>
    </xf>
    <xf numFmtId="1" fontId="64" fillId="12" borderId="0" xfId="14" applyNumberFormat="1" applyFont="1" applyFill="1" applyAlignment="1">
      <alignment horizontal="right"/>
    </xf>
    <xf numFmtId="2" fontId="64" fillId="12" borderId="0" xfId="14" applyNumberFormat="1" applyFont="1" applyFill="1" applyAlignment="1">
      <alignment horizontal="right"/>
    </xf>
    <xf numFmtId="6" fontId="15" fillId="0" borderId="0" xfId="8" applyNumberFormat="1" applyFont="1" applyAlignment="1">
      <alignment horizontal="left" wrapText="1"/>
    </xf>
    <xf numFmtId="1" fontId="64" fillId="12" borderId="0" xfId="8" applyNumberFormat="1" applyFont="1" applyFill="1" applyAlignment="1">
      <alignment horizontal="right"/>
    </xf>
    <xf numFmtId="42" fontId="64" fillId="12" borderId="0" xfId="10" applyNumberFormat="1" applyFont="1" applyFill="1" applyAlignment="1">
      <alignment horizontal="right"/>
    </xf>
    <xf numFmtId="41" fontId="15" fillId="0" borderId="0" xfId="14" applyFont="1" applyAlignment="1">
      <alignment horizontal="left"/>
    </xf>
    <xf numFmtId="14" fontId="15" fillId="0" borderId="0" xfId="8" applyNumberFormat="1" applyFont="1" applyAlignment="1">
      <alignment horizontal="right"/>
    </xf>
    <xf numFmtId="41" fontId="15" fillId="0" borderId="0" xfId="14" applyFont="1" applyAlignment="1">
      <alignment horizontal="right" wrapText="1"/>
    </xf>
    <xf numFmtId="41" fontId="64" fillId="12" borderId="0" xfId="14" applyFont="1" applyFill="1" applyAlignment="1">
      <alignment horizontal="right"/>
    </xf>
    <xf numFmtId="1" fontId="64" fillId="12" borderId="0" xfId="10" applyNumberFormat="1" applyFont="1" applyFill="1" applyAlignment="1">
      <alignment horizontal="right"/>
    </xf>
    <xf numFmtId="0" fontId="6" fillId="0" borderId="0" xfId="8" applyFont="1" applyAlignment="1">
      <alignment horizontal="center" wrapText="1"/>
    </xf>
    <xf numFmtId="1" fontId="64" fillId="12" borderId="0" xfId="14" applyNumberFormat="1" applyFont="1" applyFill="1" applyAlignment="1">
      <alignment horizontal="center"/>
    </xf>
    <xf numFmtId="10" fontId="15" fillId="0" borderId="0" xfId="22" applyNumberFormat="1" applyFont="1" applyAlignment="1">
      <alignment horizontal="center" wrapText="1"/>
    </xf>
    <xf numFmtId="1" fontId="63" fillId="12" borderId="0" xfId="10" applyNumberFormat="1" applyFont="1" applyFill="1" applyAlignment="1">
      <alignment horizontal="right"/>
    </xf>
    <xf numFmtId="14" fontId="10" fillId="0" borderId="0" xfId="3" applyNumberFormat="1" applyFont="1"/>
    <xf numFmtId="41" fontId="15" fillId="0" borderId="0" xfId="14" applyFont="1" applyFill="1" applyBorder="1" applyAlignment="1">
      <alignment horizontal="right" vertical="center"/>
    </xf>
    <xf numFmtId="181" fontId="15" fillId="0" borderId="0" xfId="4" applyNumberFormat="1" applyFont="1"/>
    <xf numFmtId="174" fontId="15" fillId="3" borderId="0" xfId="4" applyNumberFormat="1" applyFont="1" applyFill="1" applyAlignment="1">
      <alignment vertical="center"/>
    </xf>
    <xf numFmtId="174" fontId="15" fillId="0" borderId="0" xfId="4" applyNumberFormat="1" applyFont="1"/>
    <xf numFmtId="9" fontId="19" fillId="0" borderId="0" xfId="22" applyFont="1" applyFill="1" applyAlignment="1">
      <alignment horizontal="left"/>
    </xf>
    <xf numFmtId="10" fontId="24" fillId="0" borderId="0" xfId="8" applyNumberFormat="1" applyFont="1" applyAlignment="1">
      <alignment horizontal="left"/>
    </xf>
    <xf numFmtId="41" fontId="17" fillId="0" borderId="0" xfId="22" applyNumberFormat="1" applyFont="1" applyFill="1" applyBorder="1"/>
    <xf numFmtId="181" fontId="17" fillId="0" borderId="0" xfId="5" applyNumberFormat="1" applyFont="1" applyBorder="1" applyAlignment="1"/>
    <xf numFmtId="0" fontId="79" fillId="0" borderId="0" xfId="0" applyFont="1" applyAlignment="1">
      <alignment horizontal="right"/>
    </xf>
    <xf numFmtId="0" fontId="50" fillId="0" borderId="0" xfId="0" applyFont="1" applyAlignment="1">
      <alignment horizontal="right"/>
    </xf>
    <xf numFmtId="41" fontId="50" fillId="0" borderId="0" xfId="0" applyNumberFormat="1" applyFont="1" applyAlignment="1">
      <alignment horizontal="right"/>
    </xf>
    <xf numFmtId="41" fontId="69" fillId="0" borderId="0" xfId="0" applyNumberFormat="1" applyFont="1" applyAlignment="1">
      <alignment horizontal="right"/>
    </xf>
    <xf numFmtId="9" fontId="24" fillId="0" borderId="0" xfId="22" applyFont="1" applyAlignment="1">
      <alignment horizontal="right"/>
    </xf>
    <xf numFmtId="181" fontId="24" fillId="3" borderId="0" xfId="5" applyNumberFormat="1" applyFont="1" applyFill="1" applyAlignment="1">
      <alignment horizontal="right"/>
    </xf>
    <xf numFmtId="41" fontId="16" fillId="0" borderId="0" xfId="14" applyFont="1" applyFill="1" applyAlignment="1"/>
    <xf numFmtId="41" fontId="22" fillId="0" borderId="0" xfId="14" applyFont="1" applyAlignment="1">
      <alignment horizontal="right"/>
    </xf>
    <xf numFmtId="41" fontId="54" fillId="0" borderId="0" xfId="14" applyFont="1" applyAlignment="1">
      <alignment horizontal="center"/>
    </xf>
    <xf numFmtId="5" fontId="5" fillId="0" borderId="0" xfId="3" applyNumberFormat="1" applyFont="1" applyAlignment="1">
      <alignment horizontal="center"/>
    </xf>
    <xf numFmtId="0" fontId="9" fillId="0" borderId="0" xfId="2" applyFont="1" applyAlignment="1">
      <alignment vertical="center"/>
    </xf>
    <xf numFmtId="0" fontId="60" fillId="0" borderId="0" xfId="3" applyFont="1"/>
    <xf numFmtId="0" fontId="5" fillId="0" borderId="0" xfId="3" applyFont="1" applyAlignment="1">
      <alignment horizontal="center"/>
    </xf>
    <xf numFmtId="6" fontId="5" fillId="0" borderId="0" xfId="8" applyNumberFormat="1" applyFont="1"/>
    <xf numFmtId="6" fontId="33" fillId="0" borderId="0" xfId="8" applyNumberFormat="1" applyFont="1"/>
    <xf numFmtId="0" fontId="11" fillId="0" borderId="0" xfId="3" applyFont="1" applyAlignment="1">
      <alignment horizontal="left"/>
    </xf>
    <xf numFmtId="10" fontId="5" fillId="0" borderId="0" xfId="5" applyNumberFormat="1" applyFont="1" applyFill="1" applyBorder="1"/>
    <xf numFmtId="174" fontId="5" fillId="0" borderId="0" xfId="10" applyNumberFormat="1" applyFont="1" applyFill="1" applyBorder="1"/>
    <xf numFmtId="173" fontId="5" fillId="0" borderId="0" xfId="3" applyNumberFormat="1" applyFont="1"/>
    <xf numFmtId="2" fontId="5" fillId="0" borderId="0" xfId="3" applyNumberFormat="1" applyFont="1"/>
    <xf numFmtId="14" fontId="10" fillId="0" borderId="0" xfId="2" applyNumberFormat="1" applyFont="1" applyAlignment="1">
      <alignment horizontal="right"/>
    </xf>
    <xf numFmtId="176" fontId="10" fillId="0" borderId="0" xfId="3" applyNumberFormat="1" applyFont="1"/>
    <xf numFmtId="0" fontId="78" fillId="0" borderId="0" xfId="3" applyFont="1"/>
    <xf numFmtId="0" fontId="10" fillId="0" borderId="0" xfId="3" applyFont="1" applyAlignment="1">
      <alignment horizontal="center"/>
    </xf>
    <xf numFmtId="175" fontId="5" fillId="0" borderId="0" xfId="3" applyNumberFormat="1" applyFont="1"/>
    <xf numFmtId="175" fontId="11" fillId="0" borderId="0" xfId="2" applyNumberFormat="1" applyFont="1" applyAlignment="1">
      <alignment horizontal="right"/>
    </xf>
    <xf numFmtId="174" fontId="22" fillId="0" borderId="0" xfId="30" applyNumberFormat="1" applyFont="1"/>
    <xf numFmtId="174" fontId="36" fillId="0" borderId="0" xfId="30" applyNumberFormat="1" applyFont="1"/>
    <xf numFmtId="41" fontId="24" fillId="0" borderId="0" xfId="8" applyNumberFormat="1" applyFont="1"/>
    <xf numFmtId="0" fontId="24" fillId="0" borderId="0" xfId="8" applyFont="1" applyAlignment="1">
      <alignment horizontal="right"/>
    </xf>
    <xf numFmtId="0" fontId="17" fillId="0" borderId="2" xfId="0" applyFont="1" applyBorder="1"/>
    <xf numFmtId="0" fontId="17" fillId="0" borderId="5" xfId="0" applyFont="1" applyBorder="1"/>
    <xf numFmtId="41" fontId="50" fillId="0" borderId="0" xfId="14" applyFont="1"/>
    <xf numFmtId="181" fontId="17" fillId="0" borderId="0" xfId="5" applyNumberFormat="1" applyFont="1" applyFill="1" applyBorder="1" applyAlignment="1"/>
    <xf numFmtId="41" fontId="16" fillId="0" borderId="0" xfId="14" applyFont="1" applyFill="1" applyBorder="1" applyAlignment="1"/>
    <xf numFmtId="43" fontId="17" fillId="0" borderId="0" xfId="8" applyNumberFormat="1" applyFont="1"/>
    <xf numFmtId="174" fontId="16" fillId="0" borderId="19" xfId="10" applyNumberFormat="1" applyFont="1" applyFill="1" applyBorder="1" applyAlignment="1"/>
    <xf numFmtId="0" fontId="17" fillId="0" borderId="0" xfId="0" quotePrefix="1" applyFont="1"/>
    <xf numFmtId="41" fontId="16" fillId="0" borderId="0" xfId="0" applyNumberFormat="1" applyFont="1"/>
    <xf numFmtId="41" fontId="22" fillId="0" borderId="0" xfId="14" applyFont="1" applyFill="1" applyBorder="1" applyAlignment="1"/>
    <xf numFmtId="41" fontId="15" fillId="0" borderId="7" xfId="14" applyFont="1" applyFill="1" applyBorder="1" applyAlignment="1">
      <alignment horizontal="center" vertical="center"/>
    </xf>
    <xf numFmtId="41" fontId="62" fillId="5" borderId="0" xfId="14" applyFont="1" applyFill="1" applyAlignment="1">
      <alignment horizontal="center" vertical="center"/>
    </xf>
    <xf numFmtId="0" fontId="17" fillId="5" borderId="0" xfId="8" applyFont="1" applyFill="1" applyAlignment="1">
      <alignment horizontal="left"/>
    </xf>
    <xf numFmtId="0" fontId="22" fillId="5" borderId="0" xfId="8" applyFont="1" applyFill="1" applyAlignment="1">
      <alignment horizontal="left"/>
    </xf>
    <xf numFmtId="183" fontId="22" fillId="5" borderId="0" xfId="8" applyNumberFormat="1" applyFont="1" applyFill="1" applyAlignment="1">
      <alignment horizontal="left"/>
    </xf>
    <xf numFmtId="0" fontId="15" fillId="5" borderId="0" xfId="8" applyFont="1" applyFill="1" applyAlignment="1">
      <alignment horizontal="left"/>
    </xf>
    <xf numFmtId="0" fontId="17" fillId="5" borderId="7" xfId="8" applyFont="1" applyFill="1" applyBorder="1" applyAlignment="1">
      <alignment horizontal="left"/>
    </xf>
    <xf numFmtId="0" fontId="16" fillId="5" borderId="0" xfId="8" applyFont="1" applyFill="1" applyAlignment="1">
      <alignment horizontal="left"/>
    </xf>
    <xf numFmtId="41" fontId="15" fillId="0" borderId="0" xfId="9" applyNumberFormat="1" applyFont="1" applyFill="1" applyBorder="1" applyAlignment="1">
      <alignment horizontal="right" vertical="center"/>
    </xf>
    <xf numFmtId="196" fontId="17" fillId="0" borderId="0" xfId="14" applyNumberFormat="1" applyFont="1"/>
    <xf numFmtId="0" fontId="17" fillId="0" borderId="0" xfId="0" applyFont="1" applyAlignment="1">
      <alignment horizontal="center"/>
    </xf>
    <xf numFmtId="44" fontId="24" fillId="3" borderId="0" xfId="30" applyFont="1" applyFill="1" applyAlignment="1">
      <alignment horizontal="right"/>
    </xf>
    <xf numFmtId="174" fontId="50" fillId="0" borderId="0" xfId="0" applyNumberFormat="1" applyFont="1" applyAlignment="1">
      <alignment horizontal="center"/>
    </xf>
    <xf numFmtId="44" fontId="17" fillId="3" borderId="0" xfId="30" applyFont="1" applyFill="1"/>
    <xf numFmtId="209" fontId="17" fillId="0" borderId="0" xfId="0" applyNumberFormat="1" applyFont="1"/>
    <xf numFmtId="41" fontId="11" fillId="3" borderId="0" xfId="6" applyNumberFormat="1" applyFont="1" applyFill="1" applyAlignment="1">
      <alignment horizontal="right"/>
    </xf>
    <xf numFmtId="37" fontId="11" fillId="3" borderId="0" xfId="2" applyNumberFormat="1" applyFont="1" applyFill="1" applyAlignment="1">
      <alignment horizontal="right" indent="1"/>
    </xf>
    <xf numFmtId="0" fontId="20" fillId="0" borderId="13" xfId="15" applyFont="1" applyBorder="1" applyAlignment="1">
      <alignment vertical="top" wrapText="1"/>
    </xf>
    <xf numFmtId="0" fontId="20" fillId="0" borderId="7" xfId="15" applyFont="1" applyBorder="1" applyAlignment="1">
      <alignment vertical="top" wrapText="1"/>
    </xf>
    <xf numFmtId="41" fontId="20" fillId="0" borderId="15" xfId="14" applyFont="1" applyFill="1" applyBorder="1" applyAlignment="1">
      <alignment vertical="top"/>
    </xf>
    <xf numFmtId="0" fontId="20" fillId="3" borderId="11" xfId="8" applyFont="1" applyFill="1" applyBorder="1" applyAlignment="1">
      <alignment horizontal="center"/>
    </xf>
    <xf numFmtId="0" fontId="20" fillId="3" borderId="0" xfId="8" applyFont="1" applyFill="1" applyAlignment="1">
      <alignment horizontal="left" indent="1"/>
    </xf>
    <xf numFmtId="41" fontId="22" fillId="3" borderId="12" xfId="16" applyFont="1" applyFill="1" applyBorder="1"/>
    <xf numFmtId="6" fontId="22" fillId="5" borderId="0" xfId="14" applyNumberFormat="1" applyFont="1" applyFill="1" applyBorder="1" applyAlignment="1">
      <alignment horizontal="right"/>
    </xf>
    <xf numFmtId="0" fontId="85" fillId="0" borderId="16" xfId="0" applyFont="1" applyBorder="1"/>
    <xf numFmtId="0" fontId="85" fillId="0" borderId="0" xfId="0" applyFont="1"/>
    <xf numFmtId="10" fontId="16" fillId="0" borderId="0" xfId="14" applyNumberFormat="1" applyFont="1"/>
    <xf numFmtId="14" fontId="17" fillId="0" borderId="0" xfId="14" applyNumberFormat="1" applyFont="1"/>
    <xf numFmtId="189" fontId="17" fillId="0" borderId="0" xfId="14" applyNumberFormat="1" applyFont="1"/>
    <xf numFmtId="0" fontId="17" fillId="0" borderId="0" xfId="14" applyNumberFormat="1" applyFont="1" applyBorder="1" applyAlignment="1">
      <alignment wrapText="1"/>
    </xf>
    <xf numFmtId="183" fontId="16" fillId="0" borderId="0" xfId="8" applyNumberFormat="1" applyFont="1"/>
    <xf numFmtId="181" fontId="38" fillId="0" borderId="0" xfId="8" applyNumberFormat="1" applyFont="1" applyAlignment="1">
      <alignment horizontal="right" vertical="center"/>
    </xf>
    <xf numFmtId="10" fontId="16" fillId="0" borderId="0" xfId="8" applyNumberFormat="1" applyFont="1" applyAlignment="1">
      <alignment vertical="center"/>
    </xf>
    <xf numFmtId="10" fontId="22" fillId="3" borderId="0" xfId="22" applyNumberFormat="1" applyFont="1" applyFill="1"/>
    <xf numFmtId="0" fontId="50" fillId="0" borderId="0" xfId="8" applyFont="1"/>
    <xf numFmtId="6" fontId="50" fillId="0" borderId="0" xfId="8" applyNumberFormat="1" applyFont="1" applyAlignment="1">
      <alignment horizontal="left"/>
    </xf>
    <xf numFmtId="44" fontId="50" fillId="0" borderId="0" xfId="30" applyFont="1"/>
    <xf numFmtId="41" fontId="17" fillId="0" borderId="0" xfId="14" applyFont="1" applyBorder="1" applyAlignment="1"/>
    <xf numFmtId="41" fontId="15" fillId="0" borderId="0" xfId="0" applyNumberFormat="1" applyFont="1"/>
    <xf numFmtId="41" fontId="80" fillId="0" borderId="0" xfId="0" applyNumberFormat="1" applyFont="1"/>
    <xf numFmtId="174" fontId="17" fillId="3" borderId="30" xfId="18" applyNumberFormat="1" applyFont="1" applyFill="1" applyBorder="1"/>
    <xf numFmtId="174" fontId="17" fillId="3" borderId="27" xfId="18" applyNumberFormat="1" applyFont="1" applyFill="1" applyBorder="1"/>
    <xf numFmtId="41" fontId="15" fillId="3" borderId="12" xfId="16" applyFont="1" applyFill="1" applyBorder="1"/>
    <xf numFmtId="174" fontId="22" fillId="3" borderId="0" xfId="10" applyNumberFormat="1" applyFont="1" applyFill="1" applyBorder="1"/>
    <xf numFmtId="0" fontId="15" fillId="3" borderId="0" xfId="8" applyFont="1" applyFill="1" applyAlignment="1">
      <alignment horizontal="left"/>
    </xf>
    <xf numFmtId="0" fontId="85" fillId="0" borderId="21" xfId="0" applyFont="1" applyBorder="1"/>
    <xf numFmtId="41" fontId="16" fillId="0" borderId="0" xfId="14" applyFont="1" applyFill="1" applyBorder="1" applyAlignment="1">
      <alignment vertical="center"/>
    </xf>
    <xf numFmtId="9" fontId="6" fillId="0" borderId="0" xfId="22" applyFont="1" applyFill="1" applyBorder="1" applyAlignment="1">
      <alignment horizontal="center" vertical="center"/>
    </xf>
    <xf numFmtId="181" fontId="36" fillId="0" borderId="7" xfId="8" applyNumberFormat="1" applyFont="1" applyBorder="1" applyAlignment="1">
      <alignment horizontal="center" vertical="center"/>
    </xf>
    <xf numFmtId="41" fontId="15" fillId="0" borderId="7" xfId="14" applyFont="1" applyFill="1" applyBorder="1" applyAlignment="1">
      <alignment horizontal="right" vertical="center"/>
    </xf>
    <xf numFmtId="41" fontId="17" fillId="0" borderId="0" xfId="8" applyNumberFormat="1" applyFont="1" applyAlignment="1">
      <alignment vertical="center"/>
    </xf>
    <xf numFmtId="44" fontId="17" fillId="0" borderId="0" xfId="30" applyFont="1"/>
    <xf numFmtId="210" fontId="17" fillId="0" borderId="0" xfId="22" applyNumberFormat="1" applyFont="1"/>
    <xf numFmtId="5" fontId="17" fillId="0" borderId="0" xfId="14" applyNumberFormat="1" applyFont="1" applyFill="1" applyBorder="1" applyAlignment="1">
      <alignment horizontal="right" vertical="center"/>
    </xf>
    <xf numFmtId="41" fontId="17" fillId="0" borderId="25" xfId="8" applyNumberFormat="1" applyFont="1" applyBorder="1" applyAlignment="1">
      <alignment vertical="center"/>
    </xf>
    <xf numFmtId="183" fontId="17" fillId="0" borderId="14" xfId="8" applyNumberFormat="1" applyFont="1" applyBorder="1" applyAlignment="1">
      <alignment horizontal="center" vertical="center"/>
    </xf>
    <xf numFmtId="41" fontId="17" fillId="0" borderId="14" xfId="14" applyFont="1" applyFill="1" applyBorder="1" applyAlignment="1">
      <alignment horizontal="right" vertical="center"/>
    </xf>
    <xf numFmtId="41" fontId="17" fillId="0" borderId="20" xfId="14" applyFont="1" applyFill="1" applyBorder="1" applyAlignment="1">
      <alignment horizontal="right" vertical="center"/>
    </xf>
    <xf numFmtId="0" fontId="17" fillId="3" borderId="25" xfId="8" applyFont="1" applyFill="1" applyBorder="1" applyAlignment="1">
      <alignment vertical="center"/>
    </xf>
    <xf numFmtId="0" fontId="15" fillId="3" borderId="14" xfId="8" applyFont="1" applyFill="1" applyBorder="1"/>
    <xf numFmtId="183" fontId="17" fillId="3" borderId="14" xfId="8" applyNumberFormat="1" applyFont="1" applyFill="1" applyBorder="1" applyAlignment="1">
      <alignment horizontal="right" vertical="center"/>
    </xf>
    <xf numFmtId="174" fontId="15" fillId="3" borderId="14" xfId="8" applyNumberFormat="1" applyFont="1" applyFill="1" applyBorder="1" applyAlignment="1">
      <alignment horizontal="right" vertical="center"/>
    </xf>
    <xf numFmtId="174" fontId="17" fillId="3" borderId="14" xfId="9" applyNumberFormat="1" applyFont="1" applyFill="1" applyBorder="1" applyAlignment="1">
      <alignment horizontal="right"/>
    </xf>
    <xf numFmtId="41" fontId="17" fillId="3" borderId="14" xfId="14" applyFont="1" applyFill="1" applyBorder="1" applyAlignment="1">
      <alignment horizontal="right" vertical="center"/>
    </xf>
    <xf numFmtId="41" fontId="17" fillId="3" borderId="20" xfId="14" applyFont="1" applyFill="1" applyBorder="1" applyAlignment="1">
      <alignment horizontal="right" vertical="center"/>
    </xf>
    <xf numFmtId="0" fontId="86" fillId="0" borderId="0" xfId="0" applyFont="1"/>
    <xf numFmtId="44" fontId="24" fillId="0" borderId="0" xfId="30" applyFont="1" applyFill="1"/>
    <xf numFmtId="0" fontId="85" fillId="0" borderId="7" xfId="0" applyFont="1" applyBorder="1"/>
    <xf numFmtId="0" fontId="0" fillId="3" borderId="0" xfId="0" applyFill="1"/>
    <xf numFmtId="174" fontId="17" fillId="0" borderId="0" xfId="30" applyNumberFormat="1" applyFont="1"/>
    <xf numFmtId="172" fontId="22" fillId="0" borderId="0" xfId="32" applyNumberFormat="1" applyFont="1" applyAlignment="1">
      <alignment horizontal="right"/>
    </xf>
    <xf numFmtId="172" fontId="62" fillId="0" borderId="0" xfId="32" applyNumberFormat="1" applyFont="1" applyFill="1" applyAlignment="1"/>
    <xf numFmtId="172" fontId="17" fillId="0" borderId="0" xfId="32" applyNumberFormat="1" applyFont="1"/>
    <xf numFmtId="41" fontId="22" fillId="0" borderId="0" xfId="14" applyFont="1" applyFill="1" applyAlignment="1"/>
    <xf numFmtId="0" fontId="16" fillId="0" borderId="0" xfId="0" applyFont="1" applyAlignment="1">
      <alignment horizontal="left"/>
    </xf>
    <xf numFmtId="181" fontId="16" fillId="0" borderId="0" xfId="5" applyNumberFormat="1" applyFont="1" applyFill="1" applyAlignment="1"/>
    <xf numFmtId="10" fontId="17" fillId="0" borderId="0" xfId="14" applyNumberFormat="1" applyFont="1" applyBorder="1"/>
    <xf numFmtId="9" fontId="17" fillId="0" borderId="0" xfId="22" applyFont="1" applyFill="1"/>
    <xf numFmtId="9" fontId="16" fillId="0" borderId="0" xfId="22" applyFont="1" applyFill="1"/>
    <xf numFmtId="181" fontId="16" fillId="0" borderId="0" xfId="22" applyNumberFormat="1" applyFont="1" applyFill="1"/>
    <xf numFmtId="43" fontId="16" fillId="0" borderId="0" xfId="32" applyFont="1" applyFill="1"/>
    <xf numFmtId="0" fontId="16" fillId="0" borderId="22" xfId="0" applyFont="1" applyBorder="1"/>
    <xf numFmtId="0" fontId="16" fillId="0" borderId="23" xfId="0" applyFont="1" applyBorder="1"/>
    <xf numFmtId="9" fontId="17" fillId="0" borderId="23" xfId="22" applyFont="1" applyFill="1" applyBorder="1"/>
    <xf numFmtId="0" fontId="17" fillId="0" borderId="23" xfId="0" applyFont="1" applyBorder="1"/>
    <xf numFmtId="41" fontId="17" fillId="0" borderId="23" xfId="14" applyFont="1" applyFill="1" applyBorder="1"/>
    <xf numFmtId="41" fontId="16" fillId="0" borderId="24" xfId="14" applyFont="1" applyFill="1" applyBorder="1"/>
    <xf numFmtId="0" fontId="49" fillId="0" borderId="0" xfId="6" applyFont="1" applyAlignment="1">
      <alignment horizontal="left" indent="1"/>
    </xf>
    <xf numFmtId="14" fontId="5" fillId="0" borderId="0" xfId="3" applyNumberFormat="1" applyFont="1"/>
    <xf numFmtId="41" fontId="22" fillId="0" borderId="0" xfId="14" applyFont="1" applyBorder="1" applyAlignment="1"/>
    <xf numFmtId="41" fontId="17" fillId="0" borderId="0" xfId="14" quotePrefix="1" applyFont="1" applyBorder="1" applyAlignment="1">
      <alignment horizontal="right"/>
    </xf>
    <xf numFmtId="41" fontId="17" fillId="0" borderId="0" xfId="14" quotePrefix="1" applyFont="1" applyBorder="1"/>
    <xf numFmtId="41" fontId="17" fillId="0" borderId="0" xfId="14" applyFont="1" applyBorder="1" applyAlignment="1">
      <alignment horizontal="right"/>
    </xf>
    <xf numFmtId="0" fontId="15" fillId="3" borderId="13" xfId="15" applyFont="1" applyFill="1" applyBorder="1" applyAlignment="1">
      <alignment vertical="top" wrapText="1"/>
    </xf>
    <xf numFmtId="0" fontId="15" fillId="3" borderId="7" xfId="15" applyFont="1" applyFill="1" applyBorder="1" applyAlignment="1">
      <alignment vertical="top" wrapText="1"/>
    </xf>
    <xf numFmtId="41" fontId="20" fillId="3" borderId="15" xfId="14" applyFont="1" applyFill="1" applyBorder="1" applyAlignment="1">
      <alignment vertical="top"/>
    </xf>
    <xf numFmtId="0" fontId="25" fillId="0" borderId="9" xfId="8" applyFont="1" applyBorder="1" applyAlignment="1">
      <alignment horizontal="right" vertical="center"/>
    </xf>
    <xf numFmtId="9" fontId="22" fillId="0" borderId="0" xfId="8" applyNumberFormat="1" applyFont="1" applyAlignment="1">
      <alignment horizontal="right" vertical="center"/>
    </xf>
    <xf numFmtId="184" fontId="23" fillId="0" borderId="0" xfId="8" applyNumberFormat="1" applyFont="1"/>
    <xf numFmtId="184" fontId="17" fillId="0" borderId="0" xfId="8" applyNumberFormat="1" applyFont="1"/>
    <xf numFmtId="41" fontId="62" fillId="5" borderId="0" xfId="14" applyFont="1" applyFill="1" applyBorder="1" applyAlignment="1">
      <alignment horizontal="center" vertical="center"/>
    </xf>
    <xf numFmtId="0" fontId="15" fillId="3" borderId="0" xfId="4" applyFont="1" applyFill="1" applyAlignment="1">
      <alignment horizontal="left" vertical="center"/>
    </xf>
    <xf numFmtId="0" fontId="25" fillId="0" borderId="0" xfId="8" applyFont="1" applyAlignment="1">
      <alignment horizontal="left" vertical="center"/>
    </xf>
    <xf numFmtId="203" fontId="17" fillId="0" borderId="0" xfId="14" applyNumberFormat="1" applyFont="1"/>
    <xf numFmtId="0" fontId="16" fillId="3" borderId="0" xfId="8" applyFont="1" applyFill="1" applyAlignment="1">
      <alignment horizontal="centerContinuous"/>
    </xf>
    <xf numFmtId="10" fontId="22" fillId="3" borderId="0" xfId="5" applyNumberFormat="1" applyFont="1" applyFill="1" applyBorder="1" applyAlignment="1">
      <alignment horizontal="centerContinuous"/>
    </xf>
    <xf numFmtId="10" fontId="17" fillId="3" borderId="0" xfId="8" applyNumberFormat="1" applyFont="1" applyFill="1" applyAlignment="1">
      <alignment horizontal="centerContinuous"/>
    </xf>
    <xf numFmtId="0" fontId="36" fillId="3" borderId="0" xfId="8" applyFont="1" applyFill="1"/>
    <xf numFmtId="181" fontId="22" fillId="3" borderId="0" xfId="8" applyNumberFormat="1" applyFont="1" applyFill="1" applyAlignment="1">
      <alignment horizontal="right" vertical="center"/>
    </xf>
    <xf numFmtId="173" fontId="22" fillId="3" borderId="0" xfId="8" applyNumberFormat="1" applyFont="1" applyFill="1" applyAlignment="1">
      <alignment vertical="center"/>
    </xf>
    <xf numFmtId="9" fontId="22" fillId="3" borderId="0" xfId="8" applyNumberFormat="1" applyFont="1" applyFill="1" applyAlignment="1">
      <alignment vertical="center"/>
    </xf>
    <xf numFmtId="173" fontId="17" fillId="3" borderId="0" xfId="8" applyNumberFormat="1" applyFont="1" applyFill="1" applyAlignment="1">
      <alignment vertical="center"/>
    </xf>
    <xf numFmtId="41" fontId="15" fillId="3" borderId="0" xfId="14" applyFont="1" applyFill="1" applyAlignment="1"/>
    <xf numFmtId="5" fontId="15" fillId="3" borderId="9" xfId="4" applyNumberFormat="1" applyFont="1" applyFill="1" applyBorder="1"/>
    <xf numFmtId="5" fontId="15" fillId="3" borderId="0" xfId="4" applyNumberFormat="1" applyFont="1" applyFill="1"/>
    <xf numFmtId="5" fontId="36" fillId="3" borderId="0" xfId="9" applyNumberFormat="1" applyFont="1" applyFill="1" applyBorder="1" applyAlignment="1">
      <alignment horizontal="center" vertical="center"/>
    </xf>
    <xf numFmtId="0" fontId="46" fillId="3" borderId="9" xfId="6" applyFont="1" applyFill="1" applyBorder="1" applyAlignment="1">
      <alignment horizontal="left" indent="1"/>
    </xf>
    <xf numFmtId="37" fontId="11" fillId="3" borderId="9" xfId="2" applyNumberFormat="1" applyFont="1" applyFill="1" applyBorder="1" applyAlignment="1">
      <alignment horizontal="left"/>
    </xf>
    <xf numFmtId="5" fontId="47" fillId="3" borderId="9" xfId="7" applyNumberFormat="1" applyFont="1" applyFill="1" applyBorder="1"/>
    <xf numFmtId="5" fontId="46" fillId="3" borderId="0" xfId="6" applyNumberFormat="1" applyFont="1" applyFill="1" applyAlignment="1">
      <alignment horizontal="right"/>
    </xf>
    <xf numFmtId="41" fontId="47" fillId="3" borderId="0" xfId="7" applyNumberFormat="1" applyFont="1" applyFill="1" applyBorder="1" applyAlignment="1">
      <alignment horizontal="right"/>
    </xf>
    <xf numFmtId="41" fontId="11" fillId="3" borderId="0" xfId="2" applyNumberFormat="1" applyFont="1" applyFill="1" applyAlignment="1">
      <alignment horizontal="right"/>
    </xf>
    <xf numFmtId="181" fontId="24" fillId="0" borderId="0" xfId="22" applyNumberFormat="1" applyFont="1" applyFill="1" applyBorder="1"/>
    <xf numFmtId="0" fontId="27" fillId="0" borderId="0" xfId="0" applyFont="1" applyAlignment="1">
      <alignment horizontal="right"/>
    </xf>
    <xf numFmtId="9" fontId="27" fillId="0" borderId="0" xfId="22" applyFont="1" applyFill="1" applyAlignment="1">
      <alignment horizontal="right"/>
    </xf>
    <xf numFmtId="41" fontId="22" fillId="0" borderId="7" xfId="14" applyFont="1" applyFill="1" applyBorder="1" applyAlignment="1"/>
    <xf numFmtId="0" fontId="17" fillId="0" borderId="0" xfId="0" applyFont="1" applyAlignment="1">
      <alignment horizontal="right"/>
    </xf>
    <xf numFmtId="6" fontId="17" fillId="0" borderId="0" xfId="0" applyNumberFormat="1" applyFont="1"/>
    <xf numFmtId="174" fontId="16" fillId="0" borderId="0" xfId="10" applyNumberFormat="1" applyFont="1" applyBorder="1" applyAlignment="1"/>
    <xf numFmtId="41" fontId="22" fillId="0" borderId="0" xfId="14" applyFont="1" applyBorder="1" applyAlignment="1">
      <alignment horizontal="right"/>
    </xf>
    <xf numFmtId="9" fontId="22" fillId="0" borderId="0" xfId="22" applyFont="1" applyAlignment="1">
      <alignment horizontal="center"/>
    </xf>
    <xf numFmtId="172" fontId="17" fillId="0" borderId="27" xfId="32" applyNumberFormat="1" applyFont="1" applyBorder="1"/>
    <xf numFmtId="172" fontId="17" fillId="0" borderId="28" xfId="32" applyNumberFormat="1" applyFont="1" applyBorder="1"/>
    <xf numFmtId="172" fontId="61" fillId="0" borderId="27" xfId="32" applyNumberFormat="1" applyFont="1" applyBorder="1"/>
    <xf numFmtId="172" fontId="17" fillId="0" borderId="29" xfId="32" applyNumberFormat="1" applyFont="1" applyBorder="1"/>
    <xf numFmtId="172" fontId="22" fillId="0" borderId="27" xfId="32" applyNumberFormat="1" applyFont="1" applyBorder="1"/>
    <xf numFmtId="172" fontId="17" fillId="0" borderId="30" xfId="32" applyNumberFormat="1" applyFont="1" applyBorder="1"/>
    <xf numFmtId="172" fontId="24" fillId="0" borderId="0" xfId="32" applyNumberFormat="1" applyFont="1"/>
    <xf numFmtId="172" fontId="17" fillId="0" borderId="0" xfId="32" applyNumberFormat="1" applyFont="1" applyBorder="1"/>
    <xf numFmtId="0" fontId="15" fillId="0" borderId="0" xfId="4" applyFont="1" applyAlignment="1">
      <alignment vertical="center"/>
    </xf>
    <xf numFmtId="174" fontId="17" fillId="0" borderId="19" xfId="30" applyNumberFormat="1" applyFont="1" applyBorder="1" applyAlignment="1"/>
    <xf numFmtId="41" fontId="10" fillId="0" borderId="0" xfId="2" applyNumberFormat="1" applyFont="1" applyAlignment="1">
      <alignment horizontal="right"/>
    </xf>
    <xf numFmtId="9" fontId="17" fillId="0" borderId="0" xfId="22" applyFont="1" applyAlignment="1">
      <alignment horizontal="left"/>
    </xf>
    <xf numFmtId="172" fontId="17" fillId="0" borderId="0" xfId="0" applyNumberFormat="1" applyFont="1" applyAlignment="1">
      <alignment horizontal="left"/>
    </xf>
    <xf numFmtId="9" fontId="24" fillId="0" borderId="0" xfId="22" applyFont="1" applyAlignment="1">
      <alignment horizontal="left"/>
    </xf>
    <xf numFmtId="181" fontId="24" fillId="0" borderId="0" xfId="5" applyNumberFormat="1" applyFont="1" applyAlignment="1">
      <alignment horizontal="left"/>
    </xf>
    <xf numFmtId="9" fontId="16" fillId="0" borderId="9" xfId="22" applyFont="1" applyFill="1" applyBorder="1"/>
    <xf numFmtId="181" fontId="17" fillId="0" borderId="0" xfId="22" applyNumberFormat="1" applyFont="1" applyFill="1" applyBorder="1"/>
    <xf numFmtId="174" fontId="17" fillId="0" borderId="0" xfId="30" applyNumberFormat="1" applyFont="1" applyBorder="1"/>
    <xf numFmtId="172" fontId="17" fillId="0" borderId="0" xfId="32" applyNumberFormat="1" applyFont="1" applyFill="1"/>
    <xf numFmtId="6" fontId="16" fillId="0" borderId="0" xfId="0" applyNumberFormat="1" applyFont="1"/>
    <xf numFmtId="174" fontId="24" fillId="0" borderId="0" xfId="30" applyNumberFormat="1" applyFont="1"/>
    <xf numFmtId="9" fontId="38" fillId="0" borderId="0" xfId="22" applyFont="1" applyAlignment="1">
      <alignment horizontal="center"/>
    </xf>
    <xf numFmtId="9" fontId="22" fillId="0" borderId="7" xfId="22" applyFont="1" applyBorder="1" applyAlignment="1">
      <alignment horizontal="center"/>
    </xf>
    <xf numFmtId="9" fontId="38" fillId="0" borderId="9" xfId="22" applyFont="1" applyBorder="1" applyAlignment="1">
      <alignment horizontal="center"/>
    </xf>
    <xf numFmtId="172" fontId="24" fillId="0" borderId="0" xfId="8" applyNumberFormat="1" applyFont="1"/>
    <xf numFmtId="41" fontId="10" fillId="3" borderId="0" xfId="2" applyNumberFormat="1" applyFont="1" applyFill="1" applyAlignment="1">
      <alignment horizontal="right"/>
    </xf>
    <xf numFmtId="9" fontId="17" fillId="0" borderId="0" xfId="22" applyFont="1" applyBorder="1"/>
    <xf numFmtId="10" fontId="17" fillId="0" borderId="0" xfId="22" applyNumberFormat="1" applyFont="1" applyFill="1" applyBorder="1"/>
    <xf numFmtId="2" fontId="17" fillId="0" borderId="0" xfId="14" applyNumberFormat="1" applyFont="1" applyBorder="1"/>
    <xf numFmtId="10" fontId="16" fillId="0" borderId="0" xfId="22" applyNumberFormat="1" applyFont="1" applyFill="1" applyBorder="1"/>
    <xf numFmtId="181" fontId="16" fillId="0" borderId="0" xfId="22" applyNumberFormat="1" applyFont="1" applyFill="1" applyBorder="1"/>
    <xf numFmtId="2" fontId="16" fillId="0" borderId="0" xfId="0" applyNumberFormat="1" applyFont="1"/>
    <xf numFmtId="0" fontId="49" fillId="3" borderId="0" xfId="11" applyFont="1" applyFill="1" applyAlignment="1">
      <alignment horizontal="center" vertical="center"/>
    </xf>
    <xf numFmtId="9" fontId="22" fillId="0" borderId="7" xfId="22" applyFont="1" applyBorder="1" applyAlignment="1">
      <alignment horizontal="left"/>
    </xf>
    <xf numFmtId="41" fontId="17" fillId="0" borderId="10" xfId="8" applyNumberFormat="1" applyFont="1" applyBorder="1"/>
    <xf numFmtId="0" fontId="17" fillId="0" borderId="25" xfId="8" applyFont="1" applyBorder="1"/>
    <xf numFmtId="41" fontId="22" fillId="0" borderId="14" xfId="14" applyFont="1" applyFill="1" applyBorder="1"/>
    <xf numFmtId="41" fontId="22" fillId="0" borderId="20" xfId="14" applyFont="1" applyFill="1" applyBorder="1"/>
    <xf numFmtId="172" fontId="17" fillId="0" borderId="11" xfId="32" applyNumberFormat="1" applyFont="1" applyBorder="1"/>
    <xf numFmtId="172" fontId="61" fillId="0" borderId="0" xfId="32" applyNumberFormat="1" applyFont="1" applyBorder="1"/>
    <xf numFmtId="172" fontId="22" fillId="0" borderId="0" xfId="32" applyNumberFormat="1" applyFont="1" applyBorder="1"/>
    <xf numFmtId="9" fontId="22" fillId="0" borderId="0" xfId="8" applyNumberFormat="1" applyFont="1" applyAlignment="1">
      <alignment horizontal="center"/>
    </xf>
    <xf numFmtId="181" fontId="22" fillId="0" borderId="9" xfId="5" applyNumberFormat="1" applyFont="1" applyFill="1" applyBorder="1" applyAlignment="1">
      <alignment horizontal="right"/>
    </xf>
    <xf numFmtId="0" fontId="25" fillId="0" borderId="11" xfId="8" applyFont="1" applyBorder="1"/>
    <xf numFmtId="0" fontId="25" fillId="0" borderId="0" xfId="8" applyFont="1"/>
    <xf numFmtId="0" fontId="25" fillId="0" borderId="8" xfId="0" applyFont="1" applyBorder="1"/>
    <xf numFmtId="0" fontId="50" fillId="0" borderId="11" xfId="8" applyFont="1" applyBorder="1"/>
    <xf numFmtId="172" fontId="16" fillId="0" borderId="0" xfId="8" applyNumberFormat="1" applyFont="1"/>
    <xf numFmtId="9" fontId="22" fillId="0" borderId="0" xfId="22" applyFont="1" applyBorder="1" applyAlignment="1">
      <alignment horizontal="left"/>
    </xf>
    <xf numFmtId="0" fontId="22" fillId="0" borderId="0" xfId="0" applyFont="1" applyAlignment="1">
      <alignment horizontal="left"/>
    </xf>
    <xf numFmtId="174" fontId="22" fillId="0" borderId="0" xfId="0" applyNumberFormat="1" applyFont="1"/>
    <xf numFmtId="0" fontId="40" fillId="0" borderId="8" xfId="2" applyFont="1" applyBorder="1" applyAlignment="1">
      <alignment vertical="center"/>
    </xf>
    <xf numFmtId="41" fontId="62" fillId="0" borderId="0" xfId="2" applyNumberFormat="1" applyFont="1" applyAlignment="1">
      <alignment horizontal="right"/>
    </xf>
    <xf numFmtId="5" fontId="62" fillId="0" borderId="0" xfId="2" applyNumberFormat="1" applyFont="1" applyAlignment="1">
      <alignment horizontal="right"/>
    </xf>
    <xf numFmtId="188" fontId="62" fillId="0" borderId="0" xfId="0" applyNumberFormat="1" applyFont="1" applyAlignment="1">
      <alignment horizontal="right"/>
    </xf>
    <xf numFmtId="0" fontId="17" fillId="0" borderId="8" xfId="0" applyFont="1" applyBorder="1"/>
    <xf numFmtId="0" fontId="27" fillId="0" borderId="8" xfId="8" applyFont="1" applyBorder="1"/>
    <xf numFmtId="10" fontId="45" fillId="4" borderId="36" xfId="7" applyNumberFormat="1" applyFont="1" applyFill="1" applyBorder="1" applyAlignment="1">
      <alignment horizontal="right" vertical="center"/>
    </xf>
    <xf numFmtId="10" fontId="45" fillId="0" borderId="0" xfId="7" applyNumberFormat="1" applyFont="1" applyFill="1" applyBorder="1" applyAlignment="1">
      <alignment horizontal="right" vertical="center"/>
    </xf>
    <xf numFmtId="179" fontId="45" fillId="3" borderId="0" xfId="7" applyNumberFormat="1" applyFont="1" applyFill="1" applyBorder="1" applyAlignment="1">
      <alignment horizontal="right" vertical="center"/>
    </xf>
    <xf numFmtId="172" fontId="5" fillId="0" borderId="7" xfId="3" applyNumberFormat="1" applyFont="1" applyBorder="1"/>
    <xf numFmtId="172" fontId="5" fillId="0" borderId="0" xfId="32" applyNumberFormat="1" applyFont="1"/>
    <xf numFmtId="174" fontId="5" fillId="0" borderId="0" xfId="30" applyNumberFormat="1" applyFont="1"/>
    <xf numFmtId="9" fontId="5" fillId="0" borderId="0" xfId="22" applyFont="1" applyBorder="1"/>
    <xf numFmtId="0" fontId="89" fillId="0" borderId="0" xfId="36" applyAlignment="1">
      <alignment horizontal="left" vertical="top"/>
    </xf>
    <xf numFmtId="0" fontId="88" fillId="0" borderId="0" xfId="36" applyFont="1" applyAlignment="1">
      <alignment horizontal="left" vertical="top"/>
    </xf>
    <xf numFmtId="0" fontId="86" fillId="3" borderId="0" xfId="0" applyFont="1" applyFill="1"/>
    <xf numFmtId="0" fontId="86" fillId="3" borderId="0" xfId="0" applyFont="1" applyFill="1" applyAlignment="1">
      <alignment horizontal="right"/>
    </xf>
    <xf numFmtId="10" fontId="86" fillId="3" borderId="0" xfId="0" applyNumberFormat="1" applyFont="1" applyFill="1"/>
    <xf numFmtId="172" fontId="12" fillId="3" borderId="0" xfId="32" applyNumberFormat="1" applyFont="1" applyFill="1"/>
    <xf numFmtId="174" fontId="12" fillId="3" borderId="0" xfId="30" applyNumberFormat="1" applyFont="1" applyFill="1"/>
    <xf numFmtId="10" fontId="86" fillId="3" borderId="0" xfId="22" applyNumberFormat="1" applyFont="1" applyFill="1"/>
    <xf numFmtId="164" fontId="0" fillId="3" borderId="0" xfId="0" applyNumberFormat="1" applyFill="1"/>
    <xf numFmtId="1" fontId="86" fillId="3" borderId="0" xfId="0" applyNumberFormat="1" applyFont="1" applyFill="1"/>
    <xf numFmtId="164" fontId="0" fillId="3" borderId="9" xfId="0" applyNumberFormat="1" applyFill="1" applyBorder="1"/>
    <xf numFmtId="0" fontId="0" fillId="3" borderId="7" xfId="0" applyFill="1" applyBorder="1"/>
    <xf numFmtId="174" fontId="0" fillId="3" borderId="9" xfId="30" applyNumberFormat="1" applyFont="1" applyFill="1" applyBorder="1"/>
    <xf numFmtId="44" fontId="0" fillId="3" borderId="0" xfId="0" applyNumberFormat="1" applyFill="1"/>
    <xf numFmtId="172" fontId="0" fillId="3" borderId="0" xfId="32" applyNumberFormat="1" applyFont="1" applyFill="1"/>
    <xf numFmtId="174" fontId="0" fillId="3" borderId="0" xfId="30" applyNumberFormat="1" applyFont="1" applyFill="1"/>
    <xf numFmtId="10" fontId="0" fillId="3" borderId="0" xfId="22" applyNumberFormat="1" applyFont="1" applyFill="1"/>
    <xf numFmtId="0" fontId="0" fillId="3" borderId="9" xfId="0" applyFill="1" applyBorder="1"/>
    <xf numFmtId="10" fontId="86" fillId="3" borderId="9" xfId="22" applyNumberFormat="1" applyFont="1" applyFill="1" applyBorder="1"/>
    <xf numFmtId="0" fontId="89" fillId="3" borderId="0" xfId="36" applyFill="1" applyAlignment="1">
      <alignment horizontal="left" vertical="top"/>
    </xf>
    <xf numFmtId="0" fontId="90" fillId="3" borderId="0" xfId="36" applyFont="1" applyFill="1" applyAlignment="1">
      <alignment horizontal="left" vertical="top"/>
    </xf>
    <xf numFmtId="0" fontId="92" fillId="3" borderId="0" xfId="36" applyFont="1" applyFill="1" applyAlignment="1">
      <alignment horizontal="left" vertical="top"/>
    </xf>
    <xf numFmtId="0" fontId="94" fillId="3" borderId="0" xfId="36" applyFont="1" applyFill="1" applyAlignment="1">
      <alignment horizontal="left" vertical="top"/>
    </xf>
    <xf numFmtId="0" fontId="89" fillId="3" borderId="0" xfId="36" applyFill="1" applyAlignment="1">
      <alignment horizontal="left" wrapText="1"/>
    </xf>
    <xf numFmtId="0" fontId="99" fillId="3" borderId="0" xfId="36" applyFont="1" applyFill="1" applyAlignment="1">
      <alignment horizontal="left" vertical="top" wrapText="1" indent="2"/>
    </xf>
    <xf numFmtId="0" fontId="89" fillId="3" borderId="43" xfId="36" applyFill="1" applyBorder="1" applyAlignment="1">
      <alignment horizontal="left" wrapText="1"/>
    </xf>
    <xf numFmtId="1" fontId="101" fillId="3" borderId="47" xfId="36" applyNumberFormat="1" applyFont="1" applyFill="1" applyBorder="1" applyAlignment="1">
      <alignment horizontal="center" vertical="top" shrinkToFit="1"/>
    </xf>
    <xf numFmtId="1" fontId="101" fillId="3" borderId="49" xfId="36" applyNumberFormat="1" applyFont="1" applyFill="1" applyBorder="1" applyAlignment="1">
      <alignment horizontal="center" vertical="top" shrinkToFit="1"/>
    </xf>
    <xf numFmtId="181" fontId="101" fillId="3" borderId="48" xfId="36" applyNumberFormat="1" applyFont="1" applyFill="1" applyBorder="1" applyAlignment="1">
      <alignment horizontal="center" vertical="top" shrinkToFit="1"/>
    </xf>
    <xf numFmtId="211" fontId="101" fillId="3" borderId="49" xfId="36" applyNumberFormat="1" applyFont="1" applyFill="1" applyBorder="1" applyAlignment="1">
      <alignment horizontal="right" vertical="top" indent="1" shrinkToFit="1"/>
    </xf>
    <xf numFmtId="212" fontId="101" fillId="3" borderId="49" xfId="36" applyNumberFormat="1" applyFont="1" applyFill="1" applyBorder="1" applyAlignment="1">
      <alignment horizontal="center" vertical="top" shrinkToFit="1"/>
    </xf>
    <xf numFmtId="172" fontId="101" fillId="3" borderId="48" xfId="32" applyNumberFormat="1" applyFont="1" applyFill="1" applyBorder="1" applyAlignment="1">
      <alignment horizontal="center" vertical="top" shrinkToFit="1"/>
    </xf>
    <xf numFmtId="1" fontId="101" fillId="3" borderId="51" xfId="36" applyNumberFormat="1" applyFont="1" applyFill="1" applyBorder="1" applyAlignment="1">
      <alignment horizontal="center" vertical="top" shrinkToFit="1"/>
    </xf>
    <xf numFmtId="1" fontId="101" fillId="3" borderId="53" xfId="36" applyNumberFormat="1" applyFont="1" applyFill="1" applyBorder="1" applyAlignment="1">
      <alignment horizontal="center" vertical="top" shrinkToFit="1"/>
    </xf>
    <xf numFmtId="181" fontId="101" fillId="3" borderId="52" xfId="36" applyNumberFormat="1" applyFont="1" applyFill="1" applyBorder="1" applyAlignment="1">
      <alignment horizontal="center" vertical="top" shrinkToFit="1"/>
    </xf>
    <xf numFmtId="211" fontId="101" fillId="3" borderId="53" xfId="36" applyNumberFormat="1" applyFont="1" applyFill="1" applyBorder="1" applyAlignment="1">
      <alignment horizontal="right" vertical="top" indent="1" shrinkToFit="1"/>
    </xf>
    <xf numFmtId="212" fontId="101" fillId="3" borderId="53" xfId="36" applyNumberFormat="1" applyFont="1" applyFill="1" applyBorder="1" applyAlignment="1">
      <alignment horizontal="center" vertical="top" shrinkToFit="1"/>
    </xf>
    <xf numFmtId="0" fontId="99" fillId="13" borderId="44" xfId="36" applyFont="1" applyFill="1" applyBorder="1" applyAlignment="1">
      <alignment horizontal="center" vertical="top" wrapText="1"/>
    </xf>
    <xf numFmtId="0" fontId="99" fillId="13" borderId="45" xfId="36" applyFont="1" applyFill="1" applyBorder="1" applyAlignment="1">
      <alignment horizontal="center" vertical="top" wrapText="1"/>
    </xf>
    <xf numFmtId="0" fontId="99" fillId="13" borderId="46" xfId="36" applyFont="1" applyFill="1" applyBorder="1" applyAlignment="1">
      <alignment horizontal="center" vertical="top" wrapText="1"/>
    </xf>
    <xf numFmtId="0" fontId="99" fillId="13" borderId="46" xfId="36" applyFont="1" applyFill="1" applyBorder="1" applyAlignment="1">
      <alignment horizontal="right" vertical="top" wrapText="1" indent="1"/>
    </xf>
    <xf numFmtId="0" fontId="99" fillId="4" borderId="46" xfId="36" applyFont="1" applyFill="1" applyBorder="1" applyAlignment="1">
      <alignment horizontal="right" vertical="top" wrapText="1" indent="2"/>
    </xf>
    <xf numFmtId="0" fontId="99" fillId="4" borderId="46" xfId="36" applyFont="1" applyFill="1" applyBorder="1" applyAlignment="1">
      <alignment horizontal="right" vertical="top" wrapText="1" indent="1"/>
    </xf>
    <xf numFmtId="212" fontId="98" fillId="4" borderId="53" xfId="36" applyNumberFormat="1" applyFont="1" applyFill="1" applyBorder="1" applyAlignment="1">
      <alignment horizontal="center" vertical="top" shrinkToFit="1"/>
    </xf>
    <xf numFmtId="172" fontId="98" fillId="4" borderId="48" xfId="32" applyNumberFormat="1" applyFont="1" applyFill="1" applyBorder="1" applyAlignment="1">
      <alignment horizontal="center" vertical="top" shrinkToFit="1"/>
    </xf>
    <xf numFmtId="0" fontId="99" fillId="4" borderId="45" xfId="36" applyFont="1" applyFill="1" applyBorder="1" applyAlignment="1">
      <alignment horizontal="center" vertical="top" wrapText="1"/>
    </xf>
    <xf numFmtId="173" fontId="16" fillId="5" borderId="9" xfId="8" applyNumberFormat="1" applyFont="1" applyFill="1" applyBorder="1" applyAlignment="1">
      <alignment horizontal="center"/>
    </xf>
    <xf numFmtId="173" fontId="17" fillId="3" borderId="0" xfId="8" applyNumberFormat="1" applyFont="1" applyFill="1"/>
    <xf numFmtId="37" fontId="16" fillId="0" borderId="3" xfId="0" applyNumberFormat="1" applyFont="1" applyBorder="1" applyAlignment="1">
      <alignment vertical="center"/>
    </xf>
    <xf numFmtId="37" fontId="16" fillId="0" borderId="6" xfId="0" applyNumberFormat="1" applyFont="1" applyBorder="1" applyAlignment="1">
      <alignment vertical="center"/>
    </xf>
    <xf numFmtId="0" fontId="40" fillId="0" borderId="11" xfId="15" applyFont="1" applyBorder="1" applyAlignment="1">
      <alignment vertical="top" wrapText="1"/>
    </xf>
    <xf numFmtId="0" fontId="17" fillId="3" borderId="0" xfId="0" applyFont="1" applyFill="1" applyAlignment="1">
      <alignment horizontal="center"/>
    </xf>
    <xf numFmtId="41" fontId="22" fillId="3" borderId="0" xfId="14" applyFont="1" applyFill="1" applyAlignment="1">
      <alignment horizontal="right"/>
    </xf>
    <xf numFmtId="41" fontId="17" fillId="3" borderId="0" xfId="14" applyFont="1" applyFill="1"/>
    <xf numFmtId="183" fontId="16" fillId="3" borderId="9" xfId="8" applyNumberFormat="1" applyFont="1" applyFill="1" applyBorder="1" applyAlignment="1">
      <alignment horizontal="center"/>
    </xf>
    <xf numFmtId="213" fontId="16" fillId="4" borderId="14" xfId="8" applyNumberFormat="1" applyFont="1" applyFill="1" applyBorder="1" applyAlignment="1">
      <alignment horizontal="center"/>
    </xf>
    <xf numFmtId="182" fontId="16" fillId="4" borderId="9" xfId="8" applyNumberFormat="1" applyFont="1" applyFill="1" applyBorder="1" applyAlignment="1">
      <alignment horizontal="center"/>
    </xf>
    <xf numFmtId="41" fontId="11" fillId="3" borderId="7" xfId="6" applyNumberFormat="1" applyFont="1" applyFill="1" applyBorder="1" applyAlignment="1">
      <alignment horizontal="right"/>
    </xf>
    <xf numFmtId="0" fontId="51" fillId="7" borderId="11" xfId="2" applyFont="1" applyFill="1" applyBorder="1" applyAlignment="1">
      <alignment horizontal="center" vertical="center"/>
    </xf>
    <xf numFmtId="0" fontId="51" fillId="7" borderId="0" xfId="2" applyFont="1" applyFill="1" applyAlignment="1">
      <alignment vertical="center"/>
    </xf>
    <xf numFmtId="41" fontId="52" fillId="2" borderId="12" xfId="16" applyFont="1" applyFill="1" applyBorder="1" applyAlignment="1">
      <alignment horizontal="center" vertical="center" wrapText="1"/>
    </xf>
    <xf numFmtId="44" fontId="51" fillId="7" borderId="17" xfId="2" applyNumberFormat="1" applyFont="1" applyFill="1" applyBorder="1" applyAlignment="1">
      <alignment horizontal="center" vertical="center" wrapText="1"/>
    </xf>
    <xf numFmtId="44" fontId="51" fillId="7" borderId="12" xfId="2" applyNumberFormat="1" applyFont="1" applyFill="1" applyBorder="1" applyAlignment="1">
      <alignment horizontal="center" vertical="center" wrapText="1"/>
    </xf>
    <xf numFmtId="0" fontId="17" fillId="5" borderId="0" xfId="8" applyFont="1" applyFill="1" applyAlignment="1">
      <alignment horizontal="centerContinuous"/>
    </xf>
    <xf numFmtId="175" fontId="36" fillId="5" borderId="0" xfId="8" applyNumberFormat="1" applyFont="1" applyFill="1" applyAlignment="1">
      <alignment horizontal="center"/>
    </xf>
    <xf numFmtId="175" fontId="17" fillId="5" borderId="0" xfId="8" applyNumberFormat="1" applyFont="1" applyFill="1" applyAlignment="1">
      <alignment horizontal="center"/>
    </xf>
    <xf numFmtId="175" fontId="15" fillId="5" borderId="0" xfId="8" applyNumberFormat="1" applyFont="1" applyFill="1" applyAlignment="1">
      <alignment horizontal="center"/>
    </xf>
    <xf numFmtId="7" fontId="36" fillId="5" borderId="0" xfId="9" applyNumberFormat="1" applyFont="1" applyFill="1" applyBorder="1" applyAlignment="1">
      <alignment horizontal="center" vertical="center"/>
    </xf>
    <xf numFmtId="183" fontId="15" fillId="5" borderId="0" xfId="9" applyNumberFormat="1" applyFont="1" applyFill="1" applyBorder="1" applyAlignment="1">
      <alignment horizontal="center" vertical="center"/>
    </xf>
    <xf numFmtId="183" fontId="36" fillId="5" borderId="0" xfId="9" applyNumberFormat="1" applyFont="1" applyFill="1" applyBorder="1" applyAlignment="1">
      <alignment horizontal="center" vertical="center"/>
    </xf>
    <xf numFmtId="41" fontId="15" fillId="5" borderId="0" xfId="14" applyFont="1" applyFill="1" applyAlignment="1">
      <alignment horizontal="right"/>
    </xf>
    <xf numFmtId="175" fontId="17" fillId="5" borderId="0" xfId="9" applyNumberFormat="1" applyFont="1" applyFill="1" applyBorder="1" applyAlignment="1">
      <alignment horizontal="right" vertical="center"/>
    </xf>
    <xf numFmtId="0" fontId="17" fillId="14" borderId="0" xfId="0" applyFont="1" applyFill="1"/>
    <xf numFmtId="174" fontId="17" fillId="14" borderId="0" xfId="0" applyNumberFormat="1" applyFont="1" applyFill="1"/>
    <xf numFmtId="181" fontId="17" fillId="14" borderId="0" xfId="5" applyNumberFormat="1" applyFont="1" applyFill="1" applyAlignment="1"/>
    <xf numFmtId="172" fontId="17" fillId="14" borderId="0" xfId="32" applyNumberFormat="1" applyFont="1" applyFill="1"/>
    <xf numFmtId="0" fontId="17" fillId="14" borderId="0" xfId="0" applyFont="1" applyFill="1" applyAlignment="1">
      <alignment horizontal="left" indent="1"/>
    </xf>
    <xf numFmtId="0" fontId="22" fillId="0" borderId="0" xfId="0" applyFont="1"/>
    <xf numFmtId="7" fontId="16" fillId="0" borderId="56" xfId="8" applyNumberFormat="1" applyFont="1" applyBorder="1" applyAlignment="1">
      <alignment horizontal="center"/>
    </xf>
    <xf numFmtId="7" fontId="23" fillId="0" borderId="9" xfId="8" applyNumberFormat="1" applyFont="1" applyBorder="1" applyAlignment="1">
      <alignment horizontal="center"/>
    </xf>
    <xf numFmtId="7" fontId="23" fillId="0" borderId="0" xfId="8" applyNumberFormat="1" applyFont="1" applyAlignment="1">
      <alignment horizontal="center"/>
    </xf>
    <xf numFmtId="179" fontId="45" fillId="5" borderId="0" xfId="7" applyNumberFormat="1" applyFont="1" applyFill="1" applyBorder="1" applyAlignment="1">
      <alignment horizontal="right" vertical="center"/>
    </xf>
    <xf numFmtId="0" fontId="17" fillId="15" borderId="0" xfId="0" applyFont="1" applyFill="1"/>
    <xf numFmtId="174" fontId="17" fillId="15" borderId="0" xfId="0" applyNumberFormat="1" applyFont="1" applyFill="1"/>
    <xf numFmtId="181" fontId="17" fillId="15" borderId="0" xfId="5" applyNumberFormat="1" applyFont="1" applyFill="1" applyAlignment="1"/>
    <xf numFmtId="41" fontId="15" fillId="15" borderId="0" xfId="14" applyFont="1" applyFill="1" applyAlignment="1"/>
    <xf numFmtId="174" fontId="16" fillId="0" borderId="7" xfId="0" applyNumberFormat="1" applyFont="1" applyBorder="1"/>
    <xf numFmtId="41" fontId="6" fillId="0" borderId="0" xfId="14" applyFont="1" applyFill="1" applyAlignment="1"/>
    <xf numFmtId="181" fontId="17" fillId="14" borderId="0" xfId="5" applyNumberFormat="1" applyFont="1" applyFill="1" applyBorder="1" applyAlignment="1"/>
    <xf numFmtId="41" fontId="22" fillId="14" borderId="0" xfId="14" applyFont="1" applyFill="1" applyAlignment="1"/>
    <xf numFmtId="181" fontId="17" fillId="3" borderId="0" xfId="5" applyNumberFormat="1" applyFont="1" applyFill="1" applyBorder="1" applyAlignment="1"/>
    <xf numFmtId="181" fontId="17" fillId="3" borderId="0" xfId="5" applyNumberFormat="1" applyFont="1" applyFill="1" applyAlignment="1"/>
    <xf numFmtId="172" fontId="62" fillId="3" borderId="0" xfId="32" applyNumberFormat="1" applyFont="1" applyFill="1" applyAlignment="1"/>
    <xf numFmtId="0" fontId="16" fillId="5" borderId="7" xfId="0" applyFont="1" applyFill="1" applyBorder="1" applyAlignment="1">
      <alignment horizontal="left"/>
    </xf>
    <xf numFmtId="0" fontId="16" fillId="5" borderId="7" xfId="0" applyFont="1" applyFill="1" applyBorder="1"/>
    <xf numFmtId="174" fontId="16" fillId="5" borderId="7" xfId="0" applyNumberFormat="1" applyFont="1" applyFill="1" applyBorder="1"/>
    <xf numFmtId="181" fontId="16" fillId="5" borderId="7" xfId="5" applyNumberFormat="1" applyFont="1" applyFill="1" applyBorder="1" applyAlignment="1"/>
    <xf numFmtId="41" fontId="38" fillId="5" borderId="7" xfId="14" applyFont="1" applyFill="1" applyBorder="1" applyAlignment="1">
      <alignment horizontal="right"/>
    </xf>
    <xf numFmtId="0" fontId="16" fillId="0" borderId="7" xfId="0" applyFont="1" applyBorder="1" applyAlignment="1">
      <alignment horizontal="left"/>
    </xf>
    <xf numFmtId="0" fontId="9" fillId="2" borderId="0" xfId="2" applyFont="1" applyFill="1" applyAlignment="1">
      <alignment horizontal="right" vertical="center"/>
    </xf>
    <xf numFmtId="41" fontId="22" fillId="5" borderId="12" xfId="16" applyFont="1" applyFill="1" applyBorder="1"/>
    <xf numFmtId="9" fontId="16" fillId="0" borderId="0" xfId="22" applyFont="1" applyFill="1" applyBorder="1"/>
    <xf numFmtId="43" fontId="16" fillId="0" borderId="0" xfId="32" applyFont="1" applyFill="1" applyBorder="1"/>
    <xf numFmtId="41" fontId="16" fillId="0" borderId="0" xfId="14" applyFont="1" applyFill="1" applyBorder="1"/>
    <xf numFmtId="0" fontId="11" fillId="3" borderId="0" xfId="6" applyFont="1" applyFill="1" applyAlignment="1">
      <alignment horizontal="left" indent="1"/>
    </xf>
    <xf numFmtId="5" fontId="11" fillId="3" borderId="0" xfId="7" applyNumberFormat="1" applyFont="1" applyFill="1" applyBorder="1"/>
    <xf numFmtId="10" fontId="11" fillId="3" borderId="0" xfId="7" applyNumberFormat="1" applyFont="1" applyFill="1" applyBorder="1" applyAlignment="1">
      <alignment horizontal="right" indent="1"/>
    </xf>
    <xf numFmtId="0" fontId="83" fillId="0" borderId="0" xfId="0" applyFont="1" applyAlignment="1">
      <alignment horizontal="left" vertical="top" wrapText="1"/>
    </xf>
    <xf numFmtId="0" fontId="45" fillId="3" borderId="1" xfId="4" applyFont="1" applyFill="1" applyBorder="1" applyAlignment="1">
      <alignment horizontal="center" vertical="center"/>
    </xf>
    <xf numFmtId="0" fontId="45" fillId="3" borderId="2" xfId="4" applyFont="1" applyFill="1" applyBorder="1" applyAlignment="1">
      <alignment horizontal="center" vertical="center"/>
    </xf>
    <xf numFmtId="0" fontId="45" fillId="3" borderId="3" xfId="4" applyFont="1" applyFill="1" applyBorder="1" applyAlignment="1">
      <alignment horizontal="center" vertical="center"/>
    </xf>
    <xf numFmtId="0" fontId="45" fillId="3" borderId="4" xfId="4" applyFont="1" applyFill="1" applyBorder="1" applyAlignment="1">
      <alignment horizontal="center" vertical="center"/>
    </xf>
    <xf numFmtId="0" fontId="45" fillId="3" borderId="5" xfId="4" applyFont="1" applyFill="1" applyBorder="1" applyAlignment="1">
      <alignment horizontal="center" vertical="center"/>
    </xf>
    <xf numFmtId="0" fontId="45" fillId="3" borderId="6" xfId="4" applyFont="1" applyFill="1" applyBorder="1" applyAlignment="1">
      <alignment horizontal="center" vertical="center"/>
    </xf>
    <xf numFmtId="0" fontId="45" fillId="0" borderId="0" xfId="4" applyFont="1" applyAlignment="1">
      <alignment horizontal="center" vertical="center"/>
    </xf>
    <xf numFmtId="0" fontId="5" fillId="0" borderId="0" xfId="3" applyFont="1" applyAlignment="1">
      <alignment horizontal="right" textRotation="90"/>
    </xf>
    <xf numFmtId="0" fontId="9" fillId="0" borderId="0" xfId="2" applyFont="1" applyAlignment="1">
      <alignment horizontal="left" vertical="center"/>
    </xf>
    <xf numFmtId="0" fontId="49" fillId="3" borderId="0" xfId="11" applyFont="1" applyFill="1" applyAlignment="1">
      <alignment horizontal="center" vertical="center"/>
    </xf>
    <xf numFmtId="0" fontId="6" fillId="3" borderId="0" xfId="4" applyFont="1" applyFill="1" applyAlignment="1">
      <alignment horizontal="center" vertical="center"/>
    </xf>
    <xf numFmtId="0" fontId="6" fillId="3" borderId="1" xfId="4" applyFont="1" applyFill="1" applyBorder="1" applyAlignment="1">
      <alignment horizontal="center" vertical="center"/>
    </xf>
    <xf numFmtId="0" fontId="6" fillId="3" borderId="2" xfId="4" applyFont="1" applyFill="1" applyBorder="1" applyAlignment="1">
      <alignment horizontal="center" vertical="center"/>
    </xf>
    <xf numFmtId="0" fontId="6" fillId="3" borderId="3" xfId="4" applyFont="1" applyFill="1" applyBorder="1" applyAlignment="1">
      <alignment horizontal="center" vertical="center"/>
    </xf>
    <xf numFmtId="0" fontId="6" fillId="3" borderId="16" xfId="4" applyFont="1" applyFill="1" applyBorder="1" applyAlignment="1">
      <alignment horizontal="center" vertical="center"/>
    </xf>
    <xf numFmtId="0" fontId="6" fillId="3" borderId="17" xfId="4" applyFont="1" applyFill="1" applyBorder="1" applyAlignment="1">
      <alignment horizontal="center" vertical="center"/>
    </xf>
    <xf numFmtId="0" fontId="6" fillId="3" borderId="4" xfId="4" applyFont="1" applyFill="1" applyBorder="1" applyAlignment="1">
      <alignment horizontal="center" vertical="center"/>
    </xf>
    <xf numFmtId="0" fontId="6" fillId="3" borderId="5" xfId="4" applyFont="1" applyFill="1" applyBorder="1" applyAlignment="1">
      <alignment horizontal="center" vertical="center"/>
    </xf>
    <xf numFmtId="0" fontId="6" fillId="3" borderId="6" xfId="4" applyFont="1" applyFill="1" applyBorder="1" applyAlignment="1">
      <alignment horizontal="center" vertical="center"/>
    </xf>
    <xf numFmtId="0" fontId="103" fillId="0" borderId="1" xfId="8" applyFont="1" applyBorder="1" applyAlignment="1">
      <alignment horizontal="center" vertical="center"/>
    </xf>
    <xf numFmtId="0" fontId="103" fillId="0" borderId="2" xfId="8" applyFont="1" applyBorder="1" applyAlignment="1">
      <alignment horizontal="center" vertical="center"/>
    </xf>
    <xf numFmtId="0" fontId="103" fillId="0" borderId="3" xfId="8" applyFont="1" applyBorder="1" applyAlignment="1">
      <alignment horizontal="center" vertical="center"/>
    </xf>
    <xf numFmtId="0" fontId="103" fillId="0" borderId="4" xfId="8" applyFont="1" applyBorder="1" applyAlignment="1">
      <alignment horizontal="center" vertical="center"/>
    </xf>
    <xf numFmtId="0" fontId="103" fillId="0" borderId="5" xfId="8" applyFont="1" applyBorder="1" applyAlignment="1">
      <alignment horizontal="center" vertical="center"/>
    </xf>
    <xf numFmtId="0" fontId="103" fillId="0" borderId="6" xfId="8" applyFont="1" applyBorder="1" applyAlignment="1">
      <alignment horizontal="center" vertical="center"/>
    </xf>
    <xf numFmtId="37" fontId="16" fillId="0" borderId="1" xfId="0" applyNumberFormat="1" applyFont="1" applyBorder="1" applyAlignment="1">
      <alignment horizontal="center" vertical="center"/>
    </xf>
    <xf numFmtId="37" fontId="16" fillId="0" borderId="2" xfId="0" applyNumberFormat="1" applyFont="1" applyBorder="1" applyAlignment="1">
      <alignment horizontal="center" vertical="center"/>
    </xf>
    <xf numFmtId="37" fontId="16" fillId="0" borderId="3" xfId="0" applyNumberFormat="1" applyFont="1" applyBorder="1" applyAlignment="1">
      <alignment horizontal="center" vertical="center"/>
    </xf>
    <xf numFmtId="37" fontId="16" fillId="0" borderId="4" xfId="0" applyNumberFormat="1" applyFont="1" applyBorder="1" applyAlignment="1">
      <alignment horizontal="center" vertical="center"/>
    </xf>
    <xf numFmtId="37" fontId="16" fillId="0" borderId="5" xfId="0" applyNumberFormat="1" applyFont="1" applyBorder="1" applyAlignment="1">
      <alignment horizontal="center" vertical="center"/>
    </xf>
    <xf numFmtId="37" fontId="16" fillId="0" borderId="6" xfId="0" applyNumberFormat="1" applyFont="1" applyBorder="1" applyAlignment="1">
      <alignment horizontal="center" vertical="center"/>
    </xf>
    <xf numFmtId="0" fontId="6" fillId="3" borderId="8" xfId="4" applyFont="1" applyFill="1" applyBorder="1" applyAlignment="1">
      <alignment horizontal="center" vertical="center"/>
    </xf>
    <xf numFmtId="0" fontId="6" fillId="3" borderId="9" xfId="4" applyFont="1" applyFill="1" applyBorder="1" applyAlignment="1">
      <alignment horizontal="center" vertical="center"/>
    </xf>
    <xf numFmtId="0" fontId="6" fillId="3" borderId="10" xfId="4" applyFont="1" applyFill="1" applyBorder="1" applyAlignment="1">
      <alignment horizontal="center" vertical="center"/>
    </xf>
    <xf numFmtId="0" fontId="6" fillId="3" borderId="13" xfId="4" applyFont="1" applyFill="1" applyBorder="1" applyAlignment="1">
      <alignment horizontal="center" vertical="center"/>
    </xf>
    <xf numFmtId="0" fontId="6" fillId="3" borderId="7" xfId="4" applyFont="1" applyFill="1" applyBorder="1" applyAlignment="1">
      <alignment horizontal="center" vertical="center"/>
    </xf>
    <xf numFmtId="0" fontId="6" fillId="3" borderId="15" xfId="4" applyFont="1" applyFill="1" applyBorder="1" applyAlignment="1">
      <alignment horizontal="center" vertical="center"/>
    </xf>
    <xf numFmtId="0" fontId="24" fillId="0" borderId="0" xfId="8" applyFont="1" applyAlignment="1">
      <alignment horizontal="left" vertical="top" wrapText="1"/>
    </xf>
    <xf numFmtId="0" fontId="97" fillId="3" borderId="37" xfId="36" applyFont="1" applyFill="1" applyBorder="1" applyAlignment="1">
      <alignment horizontal="left" vertical="top" wrapText="1"/>
    </xf>
    <xf numFmtId="0" fontId="94" fillId="3" borderId="37" xfId="36" applyFont="1" applyFill="1" applyBorder="1" applyAlignment="1">
      <alignment horizontal="left" vertical="top" wrapText="1"/>
    </xf>
    <xf numFmtId="0" fontId="97" fillId="3" borderId="38" xfId="36" applyFont="1" applyFill="1" applyBorder="1" applyAlignment="1">
      <alignment horizontal="left" vertical="top" wrapText="1"/>
    </xf>
    <xf numFmtId="211" fontId="98" fillId="3" borderId="38" xfId="36" applyNumberFormat="1" applyFont="1" applyFill="1" applyBorder="1" applyAlignment="1">
      <alignment horizontal="left" vertical="top" indent="1" shrinkToFit="1"/>
    </xf>
    <xf numFmtId="0" fontId="94" fillId="3" borderId="38" xfId="36" applyFont="1" applyFill="1" applyBorder="1" applyAlignment="1">
      <alignment horizontal="left" vertical="top" wrapText="1" indent="2"/>
    </xf>
    <xf numFmtId="0" fontId="94" fillId="3" borderId="38" xfId="36" applyFont="1" applyFill="1" applyBorder="1" applyAlignment="1">
      <alignment horizontal="left" vertical="top" wrapText="1" indent="1"/>
    </xf>
    <xf numFmtId="0" fontId="94" fillId="3" borderId="38" xfId="36" applyFont="1" applyFill="1" applyBorder="1" applyAlignment="1">
      <alignment horizontal="left" vertical="top" wrapText="1"/>
    </xf>
    <xf numFmtId="211" fontId="98" fillId="3" borderId="37" xfId="36" applyNumberFormat="1" applyFont="1" applyFill="1" applyBorder="1" applyAlignment="1">
      <alignment horizontal="left" vertical="top" indent="1" shrinkToFit="1"/>
    </xf>
    <xf numFmtId="0" fontId="94" fillId="3" borderId="37" xfId="36" applyFont="1" applyFill="1" applyBorder="1" applyAlignment="1">
      <alignment horizontal="left" vertical="top" wrapText="1" indent="2"/>
    </xf>
    <xf numFmtId="181" fontId="98" fillId="3" borderId="37" xfId="36" applyNumberFormat="1" applyFont="1" applyFill="1" applyBorder="1" applyAlignment="1">
      <alignment horizontal="left" vertical="top" indent="1" shrinkToFit="1"/>
    </xf>
    <xf numFmtId="181" fontId="98" fillId="3" borderId="38" xfId="36" applyNumberFormat="1" applyFont="1" applyFill="1" applyBorder="1" applyAlignment="1">
      <alignment horizontal="left" vertical="top" indent="1" shrinkToFit="1"/>
    </xf>
    <xf numFmtId="0" fontId="89" fillId="3" borderId="0" xfId="36" applyFill="1" applyAlignment="1">
      <alignment horizontal="left" wrapText="1"/>
    </xf>
    <xf numFmtId="0" fontId="89" fillId="3" borderId="39" xfId="36" applyFill="1" applyBorder="1" applyAlignment="1">
      <alignment horizontal="left" wrapText="1"/>
    </xf>
    <xf numFmtId="0" fontId="99" fillId="3" borderId="40" xfId="36" applyFont="1" applyFill="1" applyBorder="1" applyAlignment="1">
      <alignment horizontal="center" vertical="top" wrapText="1"/>
    </xf>
    <xf numFmtId="0" fontId="99" fillId="3" borderId="41" xfId="36" applyFont="1" applyFill="1" applyBorder="1" applyAlignment="1">
      <alignment horizontal="center" vertical="top" wrapText="1"/>
    </xf>
    <xf numFmtId="0" fontId="99" fillId="3" borderId="42" xfId="36" applyFont="1" applyFill="1" applyBorder="1" applyAlignment="1">
      <alignment horizontal="center" vertical="top" wrapText="1"/>
    </xf>
    <xf numFmtId="0" fontId="99" fillId="3" borderId="40" xfId="36" applyFont="1" applyFill="1" applyBorder="1" applyAlignment="1">
      <alignment horizontal="left" vertical="top" wrapText="1" indent="3"/>
    </xf>
    <xf numFmtId="0" fontId="99" fillId="3" borderId="41" xfId="36" applyFont="1" applyFill="1" applyBorder="1" applyAlignment="1">
      <alignment horizontal="left" vertical="top" wrapText="1" indent="3"/>
    </xf>
    <xf numFmtId="0" fontId="99" fillId="3" borderId="42" xfId="36" applyFont="1" applyFill="1" applyBorder="1" applyAlignment="1">
      <alignment horizontal="left" vertical="top" wrapText="1" indent="3"/>
    </xf>
    <xf numFmtId="0" fontId="99" fillId="3" borderId="40" xfId="36" applyFont="1" applyFill="1" applyBorder="1" applyAlignment="1">
      <alignment horizontal="left" vertical="top" wrapText="1" indent="2"/>
    </xf>
    <xf numFmtId="0" fontId="99" fillId="3" borderId="41" xfId="36" applyFont="1" applyFill="1" applyBorder="1" applyAlignment="1">
      <alignment horizontal="left" vertical="top" wrapText="1" indent="2"/>
    </xf>
    <xf numFmtId="0" fontId="99" fillId="3" borderId="42" xfId="36" applyFont="1" applyFill="1" applyBorder="1" applyAlignment="1">
      <alignment horizontal="left" vertical="top" wrapText="1" indent="2"/>
    </xf>
    <xf numFmtId="0" fontId="99" fillId="13" borderId="45" xfId="36" applyFont="1" applyFill="1" applyBorder="1" applyAlignment="1">
      <alignment horizontal="left" vertical="top" wrapText="1" indent="1"/>
    </xf>
    <xf numFmtId="0" fontId="99" fillId="13" borderId="44" xfId="36" applyFont="1" applyFill="1" applyBorder="1" applyAlignment="1">
      <alignment horizontal="left" vertical="top" wrapText="1" indent="1"/>
    </xf>
    <xf numFmtId="1" fontId="101" fillId="3" borderId="48" xfId="36" applyNumberFormat="1" applyFont="1" applyFill="1" applyBorder="1" applyAlignment="1">
      <alignment horizontal="center" vertical="top" shrinkToFit="1"/>
    </xf>
    <xf numFmtId="1" fontId="101" fillId="3" borderId="47" xfId="36" applyNumberFormat="1" applyFont="1" applyFill="1" applyBorder="1" applyAlignment="1">
      <alignment horizontal="center" vertical="top" shrinkToFit="1"/>
    </xf>
    <xf numFmtId="181" fontId="101" fillId="3" borderId="48" xfId="36" applyNumberFormat="1" applyFont="1" applyFill="1" applyBorder="1" applyAlignment="1">
      <alignment horizontal="center" vertical="top" shrinkToFit="1"/>
    </xf>
    <xf numFmtId="181" fontId="101" fillId="3" borderId="50" xfId="36" applyNumberFormat="1" applyFont="1" applyFill="1" applyBorder="1" applyAlignment="1">
      <alignment horizontal="center" vertical="top" shrinkToFit="1"/>
    </xf>
    <xf numFmtId="181" fontId="101" fillId="3" borderId="47" xfId="36" applyNumberFormat="1" applyFont="1" applyFill="1" applyBorder="1" applyAlignment="1">
      <alignment horizontal="center" vertical="top" shrinkToFit="1"/>
    </xf>
    <xf numFmtId="212" fontId="101" fillId="3" borderId="48" xfId="36" applyNumberFormat="1" applyFont="1" applyFill="1" applyBorder="1" applyAlignment="1">
      <alignment horizontal="center" vertical="top" shrinkToFit="1"/>
    </xf>
    <xf numFmtId="212" fontId="101" fillId="3" borderId="50" xfId="36" applyNumberFormat="1" applyFont="1" applyFill="1" applyBorder="1" applyAlignment="1">
      <alignment horizontal="center" vertical="top" shrinkToFit="1"/>
    </xf>
    <xf numFmtId="212" fontId="101" fillId="3" borderId="47" xfId="36" applyNumberFormat="1" applyFont="1" applyFill="1" applyBorder="1" applyAlignment="1">
      <alignment horizontal="center" vertical="top" shrinkToFit="1"/>
    </xf>
    <xf numFmtId="211" fontId="101" fillId="3" borderId="48" xfId="36" applyNumberFormat="1" applyFont="1" applyFill="1" applyBorder="1" applyAlignment="1">
      <alignment horizontal="left" vertical="top" indent="1" shrinkToFit="1"/>
    </xf>
    <xf numFmtId="211" fontId="101" fillId="3" borderId="47" xfId="36" applyNumberFormat="1" applyFont="1" applyFill="1" applyBorder="1" applyAlignment="1">
      <alignment horizontal="left" vertical="top" indent="1" shrinkToFit="1"/>
    </xf>
    <xf numFmtId="0" fontId="99" fillId="13" borderId="45" xfId="36" applyFont="1" applyFill="1" applyBorder="1" applyAlignment="1">
      <alignment horizontal="center" vertical="top" wrapText="1"/>
    </xf>
    <xf numFmtId="0" fontId="99" fillId="13" borderId="44" xfId="36" applyFont="1" applyFill="1" applyBorder="1" applyAlignment="1">
      <alignment horizontal="center" vertical="top" wrapText="1"/>
    </xf>
    <xf numFmtId="0" fontId="99" fillId="13" borderId="0" xfId="36" applyFont="1" applyFill="1" applyAlignment="1">
      <alignment horizontal="center" vertical="top" wrapText="1"/>
    </xf>
    <xf numFmtId="212" fontId="101" fillId="3" borderId="52" xfId="36" applyNumberFormat="1" applyFont="1" applyFill="1" applyBorder="1" applyAlignment="1">
      <alignment horizontal="center" vertical="top" shrinkToFit="1"/>
    </xf>
    <xf numFmtId="212" fontId="101" fillId="3" borderId="38" xfId="36" applyNumberFormat="1" applyFont="1" applyFill="1" applyBorder="1" applyAlignment="1">
      <alignment horizontal="center" vertical="top" shrinkToFit="1"/>
    </xf>
    <xf numFmtId="212" fontId="101" fillId="3" borderId="51" xfId="36" applyNumberFormat="1" applyFont="1" applyFill="1" applyBorder="1" applyAlignment="1">
      <alignment horizontal="center" vertical="top" shrinkToFit="1"/>
    </xf>
    <xf numFmtId="211" fontId="101" fillId="3" borderId="52" xfId="36" applyNumberFormat="1" applyFont="1" applyFill="1" applyBorder="1" applyAlignment="1">
      <alignment horizontal="left" vertical="top" indent="1" shrinkToFit="1"/>
    </xf>
    <xf numFmtId="211" fontId="101" fillId="3" borderId="51" xfId="36" applyNumberFormat="1" applyFont="1" applyFill="1" applyBorder="1" applyAlignment="1">
      <alignment horizontal="left" vertical="top" indent="1" shrinkToFit="1"/>
    </xf>
    <xf numFmtId="1" fontId="101" fillId="3" borderId="52" xfId="36" applyNumberFormat="1" applyFont="1" applyFill="1" applyBorder="1" applyAlignment="1">
      <alignment horizontal="center" vertical="top" shrinkToFit="1"/>
    </xf>
    <xf numFmtId="1" fontId="101" fillId="3" borderId="51" xfId="36" applyNumberFormat="1" applyFont="1" applyFill="1" applyBorder="1" applyAlignment="1">
      <alignment horizontal="center" vertical="top" shrinkToFit="1"/>
    </xf>
    <xf numFmtId="3" fontId="101" fillId="3" borderId="52" xfId="36" applyNumberFormat="1" applyFont="1" applyFill="1" applyBorder="1" applyAlignment="1">
      <alignment horizontal="center" vertical="top" shrinkToFit="1"/>
    </xf>
    <xf numFmtId="3" fontId="101" fillId="3" borderId="51" xfId="36" applyNumberFormat="1" applyFont="1" applyFill="1" applyBorder="1" applyAlignment="1">
      <alignment horizontal="center" vertical="top" shrinkToFit="1"/>
    </xf>
    <xf numFmtId="181" fontId="101" fillId="3" borderId="52" xfId="36" applyNumberFormat="1" applyFont="1" applyFill="1" applyBorder="1" applyAlignment="1">
      <alignment horizontal="center" vertical="top" shrinkToFit="1"/>
    </xf>
    <xf numFmtId="181" fontId="101" fillId="3" borderId="38" xfId="36" applyNumberFormat="1" applyFont="1" applyFill="1" applyBorder="1" applyAlignment="1">
      <alignment horizontal="center" vertical="top" shrinkToFit="1"/>
    </xf>
    <xf numFmtId="181" fontId="101" fillId="3" borderId="51" xfId="36" applyNumberFormat="1" applyFont="1" applyFill="1" applyBorder="1" applyAlignment="1">
      <alignment horizontal="center" vertical="top" shrinkToFit="1"/>
    </xf>
    <xf numFmtId="0" fontId="6" fillId="3" borderId="22" xfId="36" applyFont="1" applyFill="1" applyBorder="1" applyAlignment="1">
      <alignment horizontal="center" vertical="center" wrapText="1"/>
    </xf>
    <xf numFmtId="0" fontId="6" fillId="3" borderId="23" xfId="36" applyFont="1" applyFill="1" applyBorder="1" applyAlignment="1">
      <alignment horizontal="center" vertical="center" wrapText="1"/>
    </xf>
    <xf numFmtId="0" fontId="6" fillId="3" borderId="24" xfId="36" applyFont="1" applyFill="1" applyBorder="1" applyAlignment="1">
      <alignment horizontal="center" vertical="center" wrapText="1"/>
    </xf>
    <xf numFmtId="0" fontId="99" fillId="4" borderId="41" xfId="36" applyFont="1" applyFill="1" applyBorder="1" applyAlignment="1">
      <alignment horizontal="left" vertical="top" wrapText="1"/>
    </xf>
    <xf numFmtId="0" fontId="99" fillId="4" borderId="55" xfId="36" applyFont="1" applyFill="1" applyBorder="1" applyAlignment="1">
      <alignment horizontal="left" vertical="top" wrapText="1"/>
    </xf>
    <xf numFmtId="211" fontId="101" fillId="4" borderId="52" xfId="36" applyNumberFormat="1" applyFont="1" applyFill="1" applyBorder="1" applyAlignment="1">
      <alignment horizontal="left" vertical="top" indent="1" shrinkToFit="1"/>
    </xf>
    <xf numFmtId="211" fontId="101" fillId="4" borderId="51" xfId="36" applyNumberFormat="1" applyFont="1" applyFill="1" applyBorder="1" applyAlignment="1">
      <alignment horizontal="left" vertical="top" indent="1" shrinkToFit="1"/>
    </xf>
    <xf numFmtId="212" fontId="101" fillId="4" borderId="52" xfId="36" applyNumberFormat="1" applyFont="1" applyFill="1" applyBorder="1" applyAlignment="1">
      <alignment horizontal="center" vertical="top" shrinkToFit="1"/>
    </xf>
    <xf numFmtId="212" fontId="101" fillId="4" borderId="38" xfId="36" applyNumberFormat="1" applyFont="1" applyFill="1" applyBorder="1" applyAlignment="1">
      <alignment horizontal="center" vertical="top" shrinkToFit="1"/>
    </xf>
    <xf numFmtId="212" fontId="101" fillId="4" borderId="51" xfId="36" applyNumberFormat="1" applyFont="1" applyFill="1" applyBorder="1" applyAlignment="1">
      <alignment horizontal="center" vertical="top" shrinkToFit="1"/>
    </xf>
    <xf numFmtId="0" fontId="99" fillId="4" borderId="54" xfId="36" applyFont="1" applyFill="1" applyBorder="1" applyAlignment="1">
      <alignment horizontal="center" vertical="top" wrapText="1"/>
    </xf>
    <xf numFmtId="0" fontId="99" fillId="4" borderId="55" xfId="36" applyFont="1" applyFill="1" applyBorder="1" applyAlignment="1">
      <alignment horizontal="center" vertical="top" wrapText="1"/>
    </xf>
    <xf numFmtId="0" fontId="99" fillId="4" borderId="41" xfId="36" applyFont="1" applyFill="1" applyBorder="1" applyAlignment="1">
      <alignment horizontal="center" vertical="top" wrapText="1"/>
    </xf>
    <xf numFmtId="0" fontId="99" fillId="4" borderId="54" xfId="36" applyFont="1" applyFill="1" applyBorder="1" applyAlignment="1">
      <alignment horizontal="right" vertical="top" wrapText="1" indent="1"/>
    </xf>
    <xf numFmtId="0" fontId="99" fillId="4" borderId="55" xfId="36" applyFont="1" applyFill="1" applyBorder="1" applyAlignment="1">
      <alignment horizontal="right" vertical="top" wrapText="1" indent="1"/>
    </xf>
    <xf numFmtId="0" fontId="16" fillId="3" borderId="22" xfId="8" applyFont="1" applyFill="1" applyBorder="1" applyAlignment="1">
      <alignment horizontal="center" vertical="center"/>
    </xf>
    <xf numFmtId="0" fontId="16" fillId="3" borderId="23" xfId="8" applyFont="1" applyFill="1" applyBorder="1" applyAlignment="1">
      <alignment horizontal="center" vertical="center"/>
    </xf>
    <xf numFmtId="0" fontId="16" fillId="3" borderId="24" xfId="8" applyFont="1" applyFill="1" applyBorder="1" applyAlignment="1">
      <alignment horizontal="center" vertical="center"/>
    </xf>
    <xf numFmtId="0" fontId="16" fillId="3" borderId="22" xfId="0" applyFont="1" applyFill="1" applyBorder="1" applyAlignment="1">
      <alignment horizontal="center" vertical="center"/>
    </xf>
    <xf numFmtId="0" fontId="16" fillId="3" borderId="23" xfId="0" applyFont="1" applyFill="1" applyBorder="1" applyAlignment="1">
      <alignment horizontal="center" vertical="center"/>
    </xf>
    <xf numFmtId="0" fontId="16" fillId="3" borderId="24" xfId="0" applyFont="1" applyFill="1" applyBorder="1" applyAlignment="1">
      <alignment horizontal="center" vertical="center"/>
    </xf>
    <xf numFmtId="0" fontId="16" fillId="3" borderId="1" xfId="8" applyFont="1" applyFill="1" applyBorder="1" applyAlignment="1">
      <alignment horizontal="center" vertical="center"/>
    </xf>
    <xf numFmtId="0" fontId="16" fillId="3" borderId="2" xfId="8" applyFont="1" applyFill="1" applyBorder="1" applyAlignment="1">
      <alignment horizontal="center" vertical="center"/>
    </xf>
    <xf numFmtId="0" fontId="16" fillId="3" borderId="3" xfId="8" applyFont="1" applyFill="1" applyBorder="1" applyAlignment="1">
      <alignment horizontal="center" vertical="center"/>
    </xf>
    <xf numFmtId="0" fontId="16" fillId="3" borderId="4" xfId="8" applyFont="1" applyFill="1" applyBorder="1" applyAlignment="1">
      <alignment horizontal="center" vertical="center"/>
    </xf>
    <xf numFmtId="0" fontId="16" fillId="3" borderId="5" xfId="8" applyFont="1" applyFill="1" applyBorder="1" applyAlignment="1">
      <alignment horizontal="center" vertical="center"/>
    </xf>
    <xf numFmtId="0" fontId="16" fillId="3" borderId="6" xfId="8" applyFont="1" applyFill="1" applyBorder="1" applyAlignment="1">
      <alignment horizontal="center" vertical="center"/>
    </xf>
    <xf numFmtId="0" fontId="16" fillId="0" borderId="1" xfId="8" applyFont="1" applyBorder="1" applyAlignment="1">
      <alignment horizontal="center" vertical="center"/>
    </xf>
    <xf numFmtId="0" fontId="16" fillId="0" borderId="2" xfId="8" applyFont="1" applyBorder="1" applyAlignment="1">
      <alignment horizontal="center" vertical="center"/>
    </xf>
    <xf numFmtId="0" fontId="16" fillId="0" borderId="3" xfId="8" applyFont="1" applyBorder="1" applyAlignment="1">
      <alignment horizontal="center" vertical="center"/>
    </xf>
    <xf numFmtId="0" fontId="16" fillId="0" borderId="4" xfId="8" applyFont="1" applyBorder="1" applyAlignment="1">
      <alignment horizontal="center" vertical="center"/>
    </xf>
    <xf numFmtId="0" fontId="16" fillId="0" borderId="5" xfId="8" applyFont="1" applyBorder="1" applyAlignment="1">
      <alignment horizontal="center" vertical="center"/>
    </xf>
    <xf numFmtId="0" fontId="16" fillId="0" borderId="6" xfId="8" applyFont="1" applyBorder="1" applyAlignment="1">
      <alignment horizontal="center" vertical="center"/>
    </xf>
    <xf numFmtId="189" fontId="17" fillId="0" borderId="0" xfId="0" applyNumberFormat="1" applyFont="1" applyAlignment="1">
      <alignment horizontal="center" vertical="center" wrapText="1"/>
    </xf>
    <xf numFmtId="189" fontId="17" fillId="0" borderId="7" xfId="0" applyNumberFormat="1" applyFont="1" applyBorder="1" applyAlignment="1">
      <alignment horizontal="center" vertical="center" wrapText="1"/>
    </xf>
  </cellXfs>
  <cellStyles count="38">
    <cellStyle name="Comma" xfId="32" builtinId="3"/>
    <cellStyle name="Comma [0]" xfId="14" builtinId="6"/>
    <cellStyle name="Comma [0] 2" xfId="16" xr:uid="{9A09B82E-020D-40BE-8F8F-F1937155A4CF}"/>
    <cellStyle name="Comma [0] 3" xfId="28" xr:uid="{023CAD99-0CF5-4EEA-928E-1B56519C3F5A}"/>
    <cellStyle name="Comma 2" xfId="9" xr:uid="{3A231CAE-4348-4BDD-8B90-98AFA07F029E}"/>
    <cellStyle name="Comma 2 2" xfId="21" xr:uid="{AA8A6DC3-C14D-4E6B-AFDA-A5CF6DF9F6C0}"/>
    <cellStyle name="Comma 37" xfId="12" xr:uid="{A9694DE8-ED11-4EF3-AC1E-4352A45ABF16}"/>
    <cellStyle name="Currency" xfId="30" builtinId="4"/>
    <cellStyle name="Currency [0]" xfId="25" builtinId="7"/>
    <cellStyle name="Currency 13" xfId="18" xr:uid="{290232D7-4645-49FD-B0FD-4E7809CF8EBF}"/>
    <cellStyle name="Currency 14" xfId="13" xr:uid="{00FCE9FE-3BC4-47A3-B54F-E98BE9CDEC34}"/>
    <cellStyle name="Currency 2" xfId="10" xr:uid="{199202E9-0C9B-45A6-8317-4C6E9E264305}"/>
    <cellStyle name="Currency 3" xfId="34" xr:uid="{EAB5D943-DC3A-492B-8B3D-E2523CCF8AD4}"/>
    <cellStyle name="Hyperlink" xfId="19" builtinId="8"/>
    <cellStyle name="Hyperlink 2" xfId="20" xr:uid="{9CF24734-36BD-4FBB-80CC-D8E7BB84DE3F}"/>
    <cellStyle name="Normal" xfId="0" builtinId="0"/>
    <cellStyle name="Normal 10" xfId="37" xr:uid="{7FE2B1CA-15AC-45F9-97D5-BE68862A590C}"/>
    <cellStyle name="Normal 2" xfId="8" xr:uid="{B7F0DAAE-ADB0-4785-B580-A99B96178403}"/>
    <cellStyle name="Normal 2 2 2" xfId="4" xr:uid="{8578B43A-1FCD-4B2A-9E70-9B7EEEEADED6}"/>
    <cellStyle name="Normal 2 9" xfId="3" xr:uid="{7001F348-72FC-42F9-8161-BB2B266758AC}"/>
    <cellStyle name="Normal 3" xfId="15" xr:uid="{05D5875F-3B1D-4079-A055-602570C3110C}"/>
    <cellStyle name="Normal 4" xfId="26" xr:uid="{5F346F1E-C045-4FD4-8DF3-CC785D3D0BD3}"/>
    <cellStyle name="Normal 5" xfId="27" xr:uid="{0161ED2B-AA52-4FF1-BDD3-F1B682232C75}"/>
    <cellStyle name="Normal 5 2 2" xfId="2" xr:uid="{92D3EEDF-5F15-4561-89CD-B2E41788F305}"/>
    <cellStyle name="Normal 6" xfId="31" xr:uid="{7513BBE2-C9E1-4A66-A130-8DE30FB4C077}"/>
    <cellStyle name="Normal 7" xfId="17" xr:uid="{58A60767-5B59-478D-A93C-A0DEE5B0FF0B}"/>
    <cellStyle name="Normal 77" xfId="6" xr:uid="{D43F2F5C-08FA-4ADC-B832-F1F1BDF11FCB}"/>
    <cellStyle name="Normal 8" xfId="33" xr:uid="{CC6B8B0F-CD01-4539-87C5-00F49C455DFF}"/>
    <cellStyle name="Normal 89" xfId="1" xr:uid="{8B7DE088-ACB7-4AA1-936B-CBD57FC88B9E}"/>
    <cellStyle name="Normal 9" xfId="36" xr:uid="{AF38A58C-1CAA-4EBA-9127-61377874E106}"/>
    <cellStyle name="Normal_E. LCII CONDO CFA 10-8-04" xfId="11" xr:uid="{2A8CA638-60F3-4ADA-AFB0-E296D62B2C6E}"/>
    <cellStyle name="Normal_Pollard-Model-7-17-02" xfId="24" xr:uid="{BB867F69-F5DE-46F7-8E83-F809FFBE3D1D}"/>
    <cellStyle name="Normal_Promote" xfId="23" xr:uid="{B1F1F9A8-444D-4ED6-B277-60B235DA181D}"/>
    <cellStyle name="Percent" xfId="22" builtinId="5"/>
    <cellStyle name="Percent 2" xfId="5" xr:uid="{666D1D03-ED36-4551-ACDD-CEAD36F1F80A}"/>
    <cellStyle name="Percent 3" xfId="29" xr:uid="{0AF90A81-921B-48AD-9E13-54AD05BA50BB}"/>
    <cellStyle name="Percent 36" xfId="7" xr:uid="{6B30B850-FC5B-4575-9623-79F04E765569}"/>
    <cellStyle name="Percent 4" xfId="35" xr:uid="{273428F8-E41C-4963-B77B-B7D2CEF86E0D}"/>
  </cellStyles>
  <dxfs count="5">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57" dT="2023-10-05T17:02:50.85" personId="{00000000-0000-0000-0000-000000000000}" id="{06DD8E24-41B6-4030-94C2-7546DC2C0C2B}">
    <text>What are the entitlement fees to date?</text>
  </threadedComment>
  <threadedComment ref="H235" dT="2024-04-09T21:51:19.44" personId="{00000000-0000-0000-0000-000000000000}" id="{C3860E8E-9A39-491A-879C-4BF2789D2BCF}">
    <text>50% Pinnacle. 50% to BCCM for other $4M</text>
  </threadedComment>
  <threadedComment ref="M255" dT="2023-09-25T23:20:19.32" personId="{00000000-0000-0000-0000-000000000000}" id="{C013E64D-0381-4C7A-8C4C-595663762C6F}">
    <text>See pro forma. Paid with Cash Flow</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treasurer.ca.gov/ctcac/rentincome/23/rent/rent-limits-051523.pdf" TargetMode="External"/><Relationship Id="rId2" Type="http://schemas.openxmlformats.org/officeDocument/2006/relationships/hyperlink" Target="https://www.dropbox.com/s/rpar1iwvlm9xh79/Redondo%20Beach%20-%20Retail%20Comps.pdf?dl=0" TargetMode="External"/><Relationship Id="rId1" Type="http://schemas.openxmlformats.org/officeDocument/2006/relationships/hyperlink" Target="https://affordablehousingonline.com/housing-search/California/Redondo-Beach"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rentincome/23/rent/rent-limits-051523.pdf" TargetMode="External"/><Relationship Id="rId2" Type="http://schemas.openxmlformats.org/officeDocument/2006/relationships/hyperlink" Target="https://www.dropbox.com/s/rpar1iwvlm9xh79/Redondo%20Beach%20-%20Retail%20Comps.pdf?dl=0" TargetMode="External"/><Relationship Id="rId1" Type="http://schemas.openxmlformats.org/officeDocument/2006/relationships/hyperlink" Target="https://affordablehousingonline.com/housing-search/California/Redondo-Beach"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loopnet.co.uk/Listing/1617-S-Pacific-Coast-Hwy-Redondo-Beach-CA/24044915/" TargetMode="External"/><Relationship Id="rId3" Type="http://schemas.openxmlformats.org/officeDocument/2006/relationships/hyperlink" Target="https://www.loopnet.ca/Listing/2525-Artesia-Blvd-Redondo-Beach-CA/9230528/" TargetMode="External"/><Relationship Id="rId7" Type="http://schemas.openxmlformats.org/officeDocument/2006/relationships/hyperlink" Target="https://www.loopnet.com/Listing/1212-S-Pacific-Coast-Hwy-Redondo-Beach-CA/18319039/" TargetMode="External"/><Relationship Id="rId2" Type="http://schemas.openxmlformats.org/officeDocument/2006/relationships/hyperlink" Target="https://www.loopnet.com/Listing/2300-Artesia-Blvd-Redondo-Beach-CA/29255544/" TargetMode="External"/><Relationship Id="rId1" Type="http://schemas.openxmlformats.org/officeDocument/2006/relationships/hyperlink" Target="https://www.loopnet.com/Listing/1911-S-Catalina-Ave-Redondo-Beach-CA/11583661/" TargetMode="External"/><Relationship Id="rId6" Type="http://schemas.openxmlformats.org/officeDocument/2006/relationships/hyperlink" Target="https://www.loopnet.com/Listing/609-613-N-Pacific-Coast-Hwy-Redondo-Beach-CA/4233408/" TargetMode="External"/><Relationship Id="rId5" Type="http://schemas.openxmlformats.org/officeDocument/2006/relationships/hyperlink" Target="https://www.loopnet.com/Listing/537-N-Pacific-Coast-Hwy-Redondo-Beach-CA/12079407/" TargetMode="External"/><Relationship Id="rId4" Type="http://schemas.openxmlformats.org/officeDocument/2006/relationships/hyperlink" Target="https://www.loopnet.com/property/1707-s-catalina-ave-redondo-beach-ca-90277/06037-7511011004/"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54769-9AD6-43D4-818C-D97F43DE1279}">
  <sheetPr codeName="Sheet2">
    <tabColor theme="9" tint="0.79998168889431442"/>
    <pageSetUpPr fitToPage="1"/>
  </sheetPr>
  <dimension ref="A1:X114"/>
  <sheetViews>
    <sheetView showGridLines="0" tabSelected="1" view="pageBreakPreview" zoomScale="85" zoomScaleNormal="130" zoomScaleSheetLayoutView="85" workbookViewId="0">
      <selection activeCell="N48" sqref="N48"/>
    </sheetView>
  </sheetViews>
  <sheetFormatPr defaultColWidth="0" defaultRowHeight="13" zeroHeight="1"/>
  <cols>
    <col min="1" max="1" width="3" style="218" customWidth="1"/>
    <col min="2" max="2" width="27.5" style="218" customWidth="1"/>
    <col min="3" max="3" width="12.0546875" style="218" customWidth="1"/>
    <col min="4" max="4" width="15.21875" style="218" bestFit="1" customWidth="1"/>
    <col min="5" max="5" width="12.0546875" style="218" customWidth="1"/>
    <col min="6" max="6" width="11.5" style="218" customWidth="1"/>
    <col min="7" max="7" width="6.38671875" style="218" customWidth="1"/>
    <col min="8" max="8" width="31.5546875" style="218" bestFit="1" customWidth="1"/>
    <col min="9" max="9" width="10.88671875" style="218" customWidth="1"/>
    <col min="10" max="10" width="9.88671875" style="218" customWidth="1"/>
    <col min="11" max="11" width="15.38671875" style="218" customWidth="1"/>
    <col min="12" max="12" width="10.21875" style="218" customWidth="1"/>
    <col min="13" max="13" width="4" style="218" customWidth="1"/>
    <col min="14" max="14" width="21.88671875" style="218" customWidth="1"/>
    <col min="15" max="15" width="18.5" style="218" customWidth="1"/>
    <col min="16" max="21" width="13.88671875" style="218" customWidth="1"/>
    <col min="22" max="22" width="8.0546875" style="218" customWidth="1"/>
    <col min="23" max="23" width="11.38671875" style="218" bestFit="1" customWidth="1"/>
    <col min="24" max="24" width="11.38671875" style="218" customWidth="1"/>
    <col min="25" max="16384" width="7.21875" style="218" hidden="1"/>
  </cols>
  <sheetData>
    <row r="1" spans="2:23" ht="13.35" thickBot="1"/>
    <row r="2" spans="2:23" ht="11.25" customHeight="1">
      <c r="B2" s="1432" t="s">
        <v>0</v>
      </c>
      <c r="C2" s="1433"/>
      <c r="D2" s="1433"/>
      <c r="E2" s="1433"/>
      <c r="F2" s="1433"/>
      <c r="G2" s="1433"/>
      <c r="H2" s="1433"/>
      <c r="I2" s="1433"/>
      <c r="J2" s="1433"/>
      <c r="K2" s="1434"/>
      <c r="M2" s="1438"/>
      <c r="N2" s="1438"/>
      <c r="O2" s="1438"/>
      <c r="P2" s="1438"/>
      <c r="Q2" s="1438"/>
      <c r="R2" s="1438"/>
      <c r="S2" s="1438"/>
      <c r="T2" s="1438"/>
      <c r="U2" s="1438"/>
    </row>
    <row r="3" spans="2:23" ht="11.25" customHeight="1" thickBot="1">
      <c r="B3" s="1435"/>
      <c r="C3" s="1436"/>
      <c r="D3" s="1436"/>
      <c r="E3" s="1436"/>
      <c r="F3" s="1436"/>
      <c r="G3" s="1436"/>
      <c r="H3" s="1436"/>
      <c r="I3" s="1436"/>
      <c r="J3" s="1436"/>
      <c r="K3" s="1437"/>
      <c r="M3" s="1438"/>
      <c r="N3" s="1438"/>
      <c r="O3" s="1438"/>
      <c r="P3" s="1438"/>
      <c r="Q3" s="1438"/>
      <c r="R3" s="1438"/>
      <c r="S3" s="1438"/>
      <c r="T3" s="1438"/>
      <c r="U3" s="1438"/>
      <c r="W3" s="1098"/>
    </row>
    <row r="4" spans="2:23" ht="11.25" customHeight="1">
      <c r="B4" s="219"/>
      <c r="C4" s="219"/>
      <c r="D4" s="219"/>
      <c r="E4" s="219"/>
      <c r="F4" s="219"/>
      <c r="G4" s="219"/>
      <c r="H4" s="219"/>
      <c r="I4" s="219"/>
      <c r="J4" s="219"/>
      <c r="K4" s="219"/>
    </row>
    <row r="5" spans="2:23">
      <c r="B5" s="34" t="s">
        <v>0</v>
      </c>
      <c r="C5" s="34"/>
      <c r="D5" s="34"/>
      <c r="E5" s="34"/>
      <c r="F5" s="34"/>
      <c r="H5" s="34" t="s">
        <v>724</v>
      </c>
      <c r="I5" s="34"/>
      <c r="J5" s="34"/>
      <c r="K5" s="34"/>
      <c r="M5" s="1099"/>
      <c r="N5" s="1099"/>
      <c r="O5" s="1100"/>
      <c r="P5" s="1100"/>
      <c r="R5" s="1099"/>
      <c r="S5" s="1099"/>
      <c r="T5" s="1099"/>
      <c r="U5" s="1099"/>
      <c r="W5" s="1098"/>
    </row>
    <row r="6" spans="2:23">
      <c r="B6" s="220" t="s">
        <v>2</v>
      </c>
      <c r="C6" s="219"/>
      <c r="D6" s="221"/>
      <c r="E6" s="222"/>
      <c r="F6" s="229" t="s">
        <v>423</v>
      </c>
      <c r="G6" s="219"/>
      <c r="H6" s="220" t="s">
        <v>765</v>
      </c>
      <c r="I6" s="220"/>
      <c r="J6" s="223"/>
      <c r="K6" s="224">
        <f>E59</f>
        <v>5.6570180705956152E-2</v>
      </c>
      <c r="R6" s="1101"/>
      <c r="S6" s="1101"/>
      <c r="T6" s="1101"/>
      <c r="U6" s="1101"/>
    </row>
    <row r="7" spans="2:23">
      <c r="B7" s="220" t="s">
        <v>3</v>
      </c>
      <c r="C7" s="219"/>
      <c r="D7" s="225"/>
      <c r="E7" s="222"/>
      <c r="F7" s="229" t="s">
        <v>424</v>
      </c>
      <c r="G7" s="219"/>
      <c r="H7" s="235" t="s">
        <v>723</v>
      </c>
      <c r="I7" s="1216"/>
      <c r="J7" s="229"/>
      <c r="K7" s="834">
        <v>4.2500000000000003E-2</v>
      </c>
      <c r="R7" s="35"/>
      <c r="S7" s="36"/>
      <c r="T7" s="36"/>
      <c r="U7" s="36"/>
      <c r="W7" s="1098"/>
    </row>
    <row r="8" spans="2:23">
      <c r="B8" s="220" t="s">
        <v>4</v>
      </c>
      <c r="C8" s="226"/>
      <c r="D8" s="226"/>
      <c r="E8" s="222"/>
      <c r="F8" s="221">
        <v>55000</v>
      </c>
      <c r="G8" s="219"/>
      <c r="H8" s="220" t="s">
        <v>6</v>
      </c>
      <c r="I8" s="220"/>
      <c r="J8" s="219"/>
      <c r="K8" s="227">
        <v>4.2500000000000003E-2</v>
      </c>
      <c r="L8" s="228"/>
      <c r="M8" s="1439"/>
      <c r="R8" s="1101"/>
      <c r="S8" s="1101"/>
      <c r="T8" s="1101"/>
      <c r="U8" s="1101"/>
    </row>
    <row r="9" spans="2:23">
      <c r="B9" s="220" t="s">
        <v>5</v>
      </c>
      <c r="C9" s="226"/>
      <c r="D9" s="226"/>
      <c r="E9" s="226"/>
      <c r="F9" s="229">
        <f>'Product Inputs'!M34</f>
        <v>45921</v>
      </c>
      <c r="G9" s="219"/>
      <c r="H9" s="220" t="s">
        <v>8</v>
      </c>
      <c r="I9" s="220"/>
      <c r="J9" s="219"/>
      <c r="K9" s="227">
        <v>1.4999999999999999E-2</v>
      </c>
      <c r="M9" s="1439"/>
      <c r="R9" s="1101"/>
      <c r="S9" s="1101"/>
      <c r="T9" s="1101"/>
      <c r="U9" s="1101"/>
      <c r="W9" s="1098"/>
    </row>
    <row r="10" spans="2:23">
      <c r="B10" s="220" t="s">
        <v>7</v>
      </c>
      <c r="C10" s="226"/>
      <c r="D10" s="226"/>
      <c r="E10" s="226"/>
      <c r="F10" s="229">
        <f>'Product Inputs'!I42</f>
        <v>5369</v>
      </c>
      <c r="G10" s="219"/>
      <c r="M10" s="1439"/>
      <c r="N10" s="236"/>
      <c r="R10" s="1101"/>
      <c r="S10" s="1101"/>
      <c r="T10" s="1101"/>
      <c r="U10" s="1101"/>
    </row>
    <row r="11" spans="2:23">
      <c r="B11" s="220" t="s">
        <v>9</v>
      </c>
      <c r="C11" s="226"/>
      <c r="D11" s="226"/>
      <c r="E11" s="226"/>
      <c r="F11" s="222">
        <f>+SUM(F9:F10)</f>
        <v>51290</v>
      </c>
      <c r="G11" s="219"/>
      <c r="I11" s="259" t="s">
        <v>714</v>
      </c>
      <c r="J11" s="259" t="s">
        <v>722</v>
      </c>
      <c r="K11" s="259" t="s">
        <v>420</v>
      </c>
      <c r="M11" s="1439"/>
      <c r="N11" s="236"/>
      <c r="R11" s="1101"/>
      <c r="S11" s="1101"/>
      <c r="T11" s="1101"/>
      <c r="U11" s="1101"/>
      <c r="W11" s="1098"/>
    </row>
    <row r="12" spans="2:23">
      <c r="B12" s="220" t="s">
        <v>10</v>
      </c>
      <c r="C12" s="230"/>
      <c r="D12" s="231">
        <f>'Product Inputs'!H34</f>
        <v>110</v>
      </c>
      <c r="E12" s="232">
        <f>'Product Inputs'!G34</f>
        <v>32</v>
      </c>
      <c r="F12" s="233">
        <f>'Product Inputs'!I34</f>
        <v>1336.8333333333333</v>
      </c>
      <c r="G12" s="219"/>
      <c r="H12" s="220" t="s">
        <v>11</v>
      </c>
      <c r="I12" s="1248">
        <f>K12/F9</f>
        <v>1213.0948887041702</v>
      </c>
      <c r="J12" s="222">
        <f>K12/E12</f>
        <v>1740829.0745057561</v>
      </c>
      <c r="K12" s="1249">
        <f>'4YR (Dev) CF'!J37</f>
        <v>55706530.384184197</v>
      </c>
      <c r="L12" s="234"/>
      <c r="M12" s="1439"/>
      <c r="N12" s="236"/>
      <c r="R12" s="1101"/>
      <c r="S12" s="1101"/>
      <c r="U12" s="1102"/>
    </row>
    <row r="13" spans="2:23">
      <c r="B13" s="235" t="s">
        <v>12</v>
      </c>
      <c r="C13" s="236"/>
      <c r="D13" s="237">
        <f>'Product Inputs'!K34</f>
        <v>2090.6840909090911</v>
      </c>
      <c r="E13" s="238">
        <f>'Product Inputs'!L34</f>
        <v>6429.541666666667</v>
      </c>
      <c r="F13" s="239">
        <f>'Product Inputs'!J34</f>
        <v>4.666666666666667</v>
      </c>
      <c r="H13" s="220" t="s">
        <v>16</v>
      </c>
      <c r="I13" s="1248">
        <f>K13/F10</f>
        <v>877.00069328015934</v>
      </c>
      <c r="J13" s="222">
        <f>K13/2</f>
        <v>2354308.3611105876</v>
      </c>
      <c r="K13" s="243">
        <f>'4YR (Dev) CF'!J38</f>
        <v>4708616.7222211752</v>
      </c>
      <c r="N13" s="236"/>
      <c r="U13" s="1103"/>
    </row>
    <row r="14" spans="2:23">
      <c r="B14" s="220" t="s">
        <v>13</v>
      </c>
      <c r="C14" s="241"/>
      <c r="D14" s="241"/>
      <c r="E14" s="242"/>
      <c r="F14" s="239">
        <f>'Product Inputs'!H8</f>
        <v>2.5169491525423728</v>
      </c>
      <c r="G14" s="219"/>
      <c r="H14" s="1245" t="s">
        <v>721</v>
      </c>
      <c r="I14" s="1245"/>
      <c r="J14" s="1246"/>
      <c r="K14" s="1247">
        <f>K12+K13</f>
        <v>60415147.10640537</v>
      </c>
      <c r="N14" s="1104"/>
    </row>
    <row r="15" spans="2:23">
      <c r="B15" s="220" t="s">
        <v>14</v>
      </c>
      <c r="C15" s="241"/>
      <c r="D15" s="241"/>
      <c r="E15" s="242"/>
      <c r="F15" s="244" t="s">
        <v>15</v>
      </c>
      <c r="G15" s="219"/>
      <c r="N15" s="236"/>
    </row>
    <row r="16" spans="2:23">
      <c r="B16" s="219"/>
      <c r="C16" s="219"/>
      <c r="D16" s="219"/>
      <c r="E16" s="219"/>
      <c r="F16" s="219"/>
      <c r="G16" s="219"/>
      <c r="H16" s="220" t="s">
        <v>600</v>
      </c>
      <c r="I16" s="220"/>
      <c r="J16" s="1024">
        <f>'4YR (Dev) CF'!D48</f>
        <v>0.18272764086723325</v>
      </c>
      <c r="K16" s="1026">
        <f>'4YR (Dev) CF'!C61</f>
        <v>0.16627145409584052</v>
      </c>
      <c r="P16" s="34"/>
      <c r="Q16" s="34"/>
      <c r="R16" s="34"/>
    </row>
    <row r="17" spans="2:23">
      <c r="B17" s="34" t="s">
        <v>626</v>
      </c>
      <c r="C17" s="34"/>
      <c r="D17" s="34"/>
      <c r="E17" s="34"/>
      <c r="F17" s="34"/>
      <c r="G17" s="219"/>
      <c r="H17" s="220" t="s">
        <v>601</v>
      </c>
      <c r="I17" s="220"/>
      <c r="J17" s="1025">
        <f>'4YR (Dev) CF'!D49</f>
        <v>2.471683534416834</v>
      </c>
      <c r="K17" s="313">
        <f>'4YR (Dev) CF'!D61</f>
        <v>3.0923676086364997</v>
      </c>
      <c r="P17" s="220"/>
      <c r="Q17" s="1145"/>
      <c r="R17" s="227"/>
    </row>
    <row r="18" spans="2:23" ht="12.75" customHeight="1">
      <c r="B18" s="219"/>
      <c r="C18" s="219"/>
      <c r="D18" s="219"/>
      <c r="E18" s="219"/>
      <c r="F18" s="219"/>
      <c r="G18" s="219"/>
      <c r="H18" s="220" t="s">
        <v>23</v>
      </c>
      <c r="I18" s="220"/>
      <c r="J18" s="241"/>
      <c r="K18" s="240">
        <f>'4YR (Dev) CF'!D50</f>
        <v>13425614.499511944</v>
      </c>
      <c r="P18" s="220"/>
      <c r="Q18" s="312"/>
      <c r="R18" s="1026"/>
    </row>
    <row r="19" spans="2:23">
      <c r="B19" s="245" t="s">
        <v>17</v>
      </c>
      <c r="C19" s="246" t="s">
        <v>18</v>
      </c>
      <c r="D19" s="247" t="s">
        <v>19</v>
      </c>
      <c r="E19" s="247" t="s">
        <v>20</v>
      </c>
      <c r="F19" s="247" t="s">
        <v>21</v>
      </c>
      <c r="G19" s="219"/>
      <c r="P19" s="220"/>
      <c r="Q19" s="313"/>
      <c r="R19" s="313"/>
    </row>
    <row r="20" spans="2:23" ht="12.75" customHeight="1">
      <c r="B20" s="248" t="s">
        <v>22</v>
      </c>
      <c r="C20" s="249">
        <f>D20/D$23</f>
        <v>0.66501133765451448</v>
      </c>
      <c r="D20" s="1144">
        <f>'S&amp;U''s'!I68</f>
        <v>32500000</v>
      </c>
      <c r="E20" s="255">
        <f>+D20/$E$12</f>
        <v>1015625</v>
      </c>
      <c r="F20" s="255">
        <f>+D20/$F$11</f>
        <v>633.65178397348416</v>
      </c>
      <c r="G20" s="219"/>
      <c r="H20" s="34" t="s">
        <v>725</v>
      </c>
      <c r="I20" s="34"/>
      <c r="J20" s="34"/>
      <c r="K20" s="34"/>
      <c r="P20" s="220"/>
      <c r="Q20" s="230"/>
      <c r="R20" s="312"/>
      <c r="S20" s="1440"/>
      <c r="T20" s="1440"/>
      <c r="U20" s="1440"/>
    </row>
    <row r="21" spans="2:23" ht="12.75" customHeight="1">
      <c r="B21" s="248" t="s">
        <v>839</v>
      </c>
      <c r="C21" s="249">
        <f>D21/D$23</f>
        <v>0.14494525019971749</v>
      </c>
      <c r="D21" s="1144">
        <f>'S&amp;U''s'!I71</f>
        <v>7083669.6530700698</v>
      </c>
      <c r="E21" s="255">
        <f>+D21/$E$12</f>
        <v>221364.67665843968</v>
      </c>
      <c r="F21" s="255">
        <f>+D21/$F$11</f>
        <v>138.11015116143633</v>
      </c>
      <c r="G21" s="219"/>
      <c r="H21" s="1428" t="s">
        <v>765</v>
      </c>
      <c r="I21" s="1428"/>
      <c r="J21" s="223"/>
      <c r="K21" s="1430" t="s">
        <v>838</v>
      </c>
      <c r="P21" s="220"/>
      <c r="Q21" s="241"/>
      <c r="R21" s="240"/>
      <c r="U21" s="1105"/>
    </row>
    <row r="22" spans="2:23">
      <c r="B22" s="220" t="s">
        <v>24</v>
      </c>
      <c r="C22" s="208">
        <f>D22/D$23</f>
        <v>0.19004341214576798</v>
      </c>
      <c r="D22" s="1144">
        <f>'S&amp;U''s'!I73</f>
        <v>9287677.5853500068</v>
      </c>
      <c r="E22" s="255">
        <f>+D22/$E$12</f>
        <v>290239.92454218771</v>
      </c>
      <c r="F22" s="255">
        <f>+D22/$F$11</f>
        <v>181.08164525930994</v>
      </c>
      <c r="G22" s="219"/>
      <c r="I22" s="259" t="s">
        <v>714</v>
      </c>
      <c r="J22" s="259" t="s">
        <v>722</v>
      </c>
      <c r="K22" s="259" t="s">
        <v>420</v>
      </c>
      <c r="P22" s="219"/>
      <c r="Q22" s="219"/>
      <c r="R22" s="219"/>
      <c r="U22" s="1105"/>
    </row>
    <row r="23" spans="2:23" ht="12.75" customHeight="1">
      <c r="B23" s="250" t="s">
        <v>25</v>
      </c>
      <c r="C23" s="251">
        <f>SUM(C20:C22)</f>
        <v>1</v>
      </c>
      <c r="D23" s="252">
        <f>SUM(D20:D22)</f>
        <v>48871347.238420077</v>
      </c>
      <c r="E23" s="252">
        <f>SUM(E20:E22)</f>
        <v>1527229.6012006274</v>
      </c>
      <c r="F23" s="252">
        <f>SUM(F20:F22)</f>
        <v>952.84358039423046</v>
      </c>
      <c r="G23" s="219"/>
      <c r="H23" s="220" t="s">
        <v>11</v>
      </c>
      <c r="I23" s="1248">
        <f>K23/F9</f>
        <v>1162.2482088804686</v>
      </c>
      <c r="J23" s="222">
        <f>K23/E12</f>
        <v>1667862.5</v>
      </c>
      <c r="K23" s="1249">
        <f>'ForSale CF'!I36</f>
        <v>53371600</v>
      </c>
      <c r="P23" s="34"/>
      <c r="Q23" s="34"/>
      <c r="R23" s="34"/>
      <c r="S23" s="235"/>
      <c r="U23" s="228"/>
    </row>
    <row r="24" spans="2:23">
      <c r="B24" s="219"/>
      <c r="C24" s="219"/>
      <c r="D24" s="219"/>
      <c r="F24" s="219"/>
      <c r="G24" s="219"/>
      <c r="H24" s="220" t="s">
        <v>16</v>
      </c>
      <c r="I24" s="1248">
        <f>K24/F10</f>
        <v>811.2986894262267</v>
      </c>
      <c r="J24" s="222">
        <f>K24/2</f>
        <v>2177931.3317647055</v>
      </c>
      <c r="K24" s="1250">
        <f>'ForSale CF'!I37</f>
        <v>4355862.663529411</v>
      </c>
      <c r="P24" s="220"/>
      <c r="Q24" s="1145"/>
      <c r="R24" s="834"/>
      <c r="S24" s="235"/>
      <c r="U24" s="228"/>
    </row>
    <row r="25" spans="2:23">
      <c r="B25" s="245" t="s">
        <v>26</v>
      </c>
      <c r="C25" s="253" t="s">
        <v>27</v>
      </c>
      <c r="D25" s="254" t="s">
        <v>19</v>
      </c>
      <c r="E25" s="254" t="s">
        <v>20</v>
      </c>
      <c r="F25" s="254" t="s">
        <v>21</v>
      </c>
      <c r="G25" s="219"/>
      <c r="H25" s="1245" t="s">
        <v>721</v>
      </c>
      <c r="I25" s="1245"/>
      <c r="J25" s="1246"/>
      <c r="K25" s="1247">
        <f>K23+K24</f>
        <v>57727462.663529411</v>
      </c>
      <c r="P25" s="220"/>
      <c r="Q25" s="312"/>
      <c r="R25" s="1026"/>
      <c r="S25" s="235"/>
      <c r="U25" s="228"/>
    </row>
    <row r="26" spans="2:23">
      <c r="B26" s="248" t="s">
        <v>28</v>
      </c>
      <c r="C26" s="208">
        <f>D26/$D$30</f>
        <v>0.29188876112638884</v>
      </c>
      <c r="D26" s="1144">
        <f>'S&amp;U''s'!S67</f>
        <v>14264997</v>
      </c>
      <c r="E26" s="255">
        <f>+D26/$E$12</f>
        <v>445781.15625</v>
      </c>
      <c r="F26" s="255">
        <f>D26/$F$11</f>
        <v>278.12433222850456</v>
      </c>
      <c r="G26" s="219"/>
      <c r="H26" s="1428"/>
      <c r="I26" s="1428"/>
      <c r="J26" s="226"/>
      <c r="K26" s="1429"/>
      <c r="P26" s="220"/>
      <c r="Q26" s="313"/>
      <c r="R26" s="313"/>
      <c r="S26" s="235"/>
      <c r="U26" s="1106"/>
      <c r="V26" s="1107"/>
      <c r="W26" s="1107"/>
    </row>
    <row r="27" spans="2:23">
      <c r="B27" s="220" t="s">
        <v>29</v>
      </c>
      <c r="C27" s="208">
        <f>D27/$D$30</f>
        <v>0.37081866225908167</v>
      </c>
      <c r="D27" s="1144">
        <f>'S&amp;U''s'!S68</f>
        <v>18122407.605749998</v>
      </c>
      <c r="E27" s="255">
        <f>+D27/$E$12</f>
        <v>566325.23767968745</v>
      </c>
      <c r="F27" s="255">
        <f>D27/$F$11</f>
        <v>353.33218182394228</v>
      </c>
      <c r="G27" s="219"/>
      <c r="H27" s="220" t="s">
        <v>600</v>
      </c>
      <c r="I27" s="220"/>
      <c r="J27" s="1024">
        <f>'ForSale CF'!D47</f>
        <v>0.16367252469062807</v>
      </c>
      <c r="K27" s="1026">
        <f>'ForSale CF'!C59</f>
        <v>0.13604976534843446</v>
      </c>
      <c r="P27" s="235"/>
      <c r="Q27" s="1000"/>
      <c r="R27" s="312"/>
      <c r="S27" s="235"/>
      <c r="U27" s="228"/>
    </row>
    <row r="28" spans="2:23">
      <c r="B28" s="220" t="s">
        <v>30</v>
      </c>
      <c r="C28" s="208">
        <f>D28/$D$30</f>
        <v>0.15985777478850127</v>
      </c>
      <c r="D28" s="1144">
        <f>'S&amp;U''s'!S69+'S&amp;U''s'!S70</f>
        <v>7812464.8204500005</v>
      </c>
      <c r="E28" s="255">
        <f>+D28/$E$12</f>
        <v>244139.52563906251</v>
      </c>
      <c r="F28" s="255">
        <f>D28/$F$11</f>
        <v>152.31945448333011</v>
      </c>
      <c r="G28" s="219"/>
      <c r="H28" s="220" t="s">
        <v>601</v>
      </c>
      <c r="I28" s="220"/>
      <c r="J28" s="1025">
        <f>'ForSale CF'!D48</f>
        <v>2.0124779287476722</v>
      </c>
      <c r="K28" s="313">
        <f>'ForSale CF'!D59</f>
        <v>2.2449365383242208</v>
      </c>
      <c r="P28" s="220"/>
      <c r="Q28" s="241"/>
      <c r="R28" s="240"/>
      <c r="S28" s="235"/>
      <c r="U28" s="1108"/>
    </row>
    <row r="29" spans="2:23">
      <c r="B29" s="220" t="s">
        <v>645</v>
      </c>
      <c r="C29" s="208">
        <f>D29/$D$30</f>
        <v>0.17743480182602811</v>
      </c>
      <c r="D29" s="1144">
        <f>'S&amp;U''s'!S71</f>
        <v>8671477.8122200724</v>
      </c>
      <c r="E29" s="255">
        <f>+D29/$E$12</f>
        <v>270983.68163187726</v>
      </c>
      <c r="F29" s="255">
        <f>D29/$F$11</f>
        <v>169.06761185845335</v>
      </c>
      <c r="G29" s="219"/>
      <c r="H29" s="220" t="s">
        <v>23</v>
      </c>
      <c r="I29" s="220"/>
      <c r="J29" s="241"/>
      <c r="K29" s="240">
        <f>'ForSale CF'!D49</f>
        <v>8553207.614174407</v>
      </c>
      <c r="S29" s="235"/>
      <c r="U29" s="1106"/>
    </row>
    <row r="30" spans="2:23">
      <c r="B30" s="603" t="s">
        <v>31</v>
      </c>
      <c r="C30" s="251">
        <f>SUM(C26:C29)</f>
        <v>0.99999999999999989</v>
      </c>
      <c r="D30" s="252">
        <f>SUM(D26:D29)</f>
        <v>48871347.238420077</v>
      </c>
      <c r="E30" s="252">
        <f>SUM(E26:E29)</f>
        <v>1527229.6012006274</v>
      </c>
      <c r="F30" s="623">
        <f>SUM(F26:F29)</f>
        <v>952.84358039423034</v>
      </c>
      <c r="G30" s="219"/>
      <c r="H30" s="1428"/>
      <c r="I30" s="1428"/>
      <c r="J30" s="241"/>
      <c r="K30" s="243"/>
    </row>
    <row r="31" spans="2:23">
      <c r="B31" s="245"/>
      <c r="C31" s="253"/>
      <c r="D31" s="254"/>
      <c r="E31" s="254"/>
      <c r="F31" s="254"/>
      <c r="G31" s="222"/>
      <c r="H31" s="219"/>
      <c r="I31" s="219"/>
      <c r="J31" s="219"/>
      <c r="K31" s="219"/>
    </row>
    <row r="32" spans="2:23">
      <c r="B32" s="34" t="s">
        <v>627</v>
      </c>
      <c r="C32" s="34"/>
      <c r="D32" s="34"/>
      <c r="E32" s="34"/>
      <c r="F32" s="34"/>
      <c r="G32" s="222"/>
      <c r="H32" s="34" t="s">
        <v>32</v>
      </c>
      <c r="I32" s="34"/>
      <c r="J32" s="34"/>
      <c r="K32" s="34"/>
      <c r="L32" s="257" t="s">
        <v>95</v>
      </c>
    </row>
    <row r="33" spans="2:21">
      <c r="B33" s="248"/>
      <c r="C33" s="208"/>
      <c r="D33" s="1144"/>
      <c r="E33" s="255"/>
      <c r="F33" s="256"/>
      <c r="G33" s="222"/>
      <c r="H33" s="220" t="s">
        <v>699</v>
      </c>
      <c r="I33" s="220"/>
      <c r="J33" s="241"/>
      <c r="K33" s="258">
        <v>44986</v>
      </c>
      <c r="L33" s="259"/>
      <c r="O33" s="1109"/>
      <c r="P33" s="1110"/>
    </row>
    <row r="34" spans="2:21">
      <c r="B34" s="220" t="s">
        <v>833</v>
      </c>
      <c r="C34" s="249">
        <f>D34/$D$35</f>
        <v>1</v>
      </c>
      <c r="D34" s="1144">
        <f>'S&amp;U''s'!I75</f>
        <v>9287677.5853500068</v>
      </c>
      <c r="E34" s="255">
        <v>71556.644858374391</v>
      </c>
      <c r="F34" s="256">
        <f>D34/$F$11</f>
        <v>181.08164525930994</v>
      </c>
      <c r="G34" s="222"/>
      <c r="H34" s="220" t="s">
        <v>33</v>
      </c>
      <c r="I34" s="220"/>
      <c r="J34" s="241"/>
      <c r="K34" s="258">
        <v>46172</v>
      </c>
      <c r="P34" s="1110"/>
    </row>
    <row r="35" spans="2:21">
      <c r="B35" s="250" t="s">
        <v>34</v>
      </c>
      <c r="C35" s="251">
        <f>SUM(C33:C34)</f>
        <v>1</v>
      </c>
      <c r="D35" s="252">
        <f>SUM(D33:D34)</f>
        <v>9287677.5853500068</v>
      </c>
      <c r="E35" s="252">
        <f>SUM(E33:E34)</f>
        <v>71556.644858374391</v>
      </c>
      <c r="F35" s="252">
        <f>D35/$F$11</f>
        <v>181.08164525930994</v>
      </c>
      <c r="G35" s="222"/>
      <c r="H35" s="220" t="s">
        <v>641</v>
      </c>
      <c r="I35" s="220"/>
      <c r="K35" s="1080">
        <v>46172</v>
      </c>
      <c r="L35" s="260"/>
      <c r="N35" s="1101"/>
      <c r="O35" s="209"/>
      <c r="P35" s="1110"/>
    </row>
    <row r="36" spans="2:21">
      <c r="B36" s="220"/>
      <c r="C36" s="208"/>
      <c r="D36" s="243"/>
      <c r="E36" s="243"/>
      <c r="F36" s="243"/>
      <c r="G36" s="222"/>
      <c r="H36" s="220" t="s">
        <v>35</v>
      </c>
      <c r="I36" s="220"/>
      <c r="J36" s="241"/>
      <c r="K36" s="261">
        <f>+EOMONTH(K35,L36)+1</f>
        <v>46447</v>
      </c>
      <c r="L36" s="260">
        <v>9</v>
      </c>
      <c r="M36" s="1111"/>
      <c r="N36" s="1112"/>
      <c r="O36" s="209"/>
      <c r="P36" s="1110"/>
    </row>
    <row r="37" spans="2:21">
      <c r="B37" s="220"/>
      <c r="C37" s="208"/>
      <c r="D37" s="243"/>
      <c r="E37" s="243"/>
      <c r="F37" s="243"/>
      <c r="G37" s="222"/>
      <c r="H37" s="220" t="s">
        <v>36</v>
      </c>
      <c r="I37" s="220"/>
      <c r="J37" s="241"/>
      <c r="K37" s="261">
        <f>+EOMONTH(K36,L37)+1</f>
        <v>47088</v>
      </c>
      <c r="L37" s="260">
        <v>20</v>
      </c>
      <c r="N37" s="1101"/>
      <c r="O37" s="209"/>
    </row>
    <row r="38" spans="2:21">
      <c r="B38" s="220"/>
      <c r="C38" s="208"/>
      <c r="D38" s="243"/>
      <c r="E38" s="243"/>
      <c r="F38" s="243"/>
      <c r="G38" s="222"/>
      <c r="H38" s="220" t="s">
        <v>37</v>
      </c>
      <c r="I38" s="220"/>
      <c r="J38" s="241"/>
      <c r="K38" s="261">
        <f>+EOMONTH(K37,L38)+1</f>
        <v>47300</v>
      </c>
      <c r="L38" s="260">
        <v>6</v>
      </c>
      <c r="N38" s="1112"/>
    </row>
    <row r="39" spans="2:21">
      <c r="B39" s="220"/>
      <c r="C39" s="219"/>
      <c r="D39" s="219"/>
      <c r="E39" s="219"/>
      <c r="F39" s="219"/>
      <c r="G39" s="222"/>
      <c r="H39" s="220" t="s">
        <v>708</v>
      </c>
      <c r="I39" s="220"/>
      <c r="J39" s="241"/>
      <c r="K39" s="1217">
        <f>K38+365</f>
        <v>47665</v>
      </c>
      <c r="L39" s="260">
        <v>12</v>
      </c>
      <c r="O39" s="235"/>
      <c r="P39" s="235"/>
      <c r="Q39" s="235"/>
      <c r="R39" s="235"/>
      <c r="S39" s="235"/>
      <c r="T39" s="235"/>
    </row>
    <row r="40" spans="2:21">
      <c r="B40" s="34" t="s">
        <v>38</v>
      </c>
      <c r="C40" s="1423" t="s">
        <v>39</v>
      </c>
      <c r="D40" s="1423" t="s">
        <v>345</v>
      </c>
      <c r="E40" s="1423" t="s">
        <v>344</v>
      </c>
      <c r="F40" s="1423" t="s">
        <v>834</v>
      </c>
      <c r="H40" s="34" t="s">
        <v>40</v>
      </c>
      <c r="I40" s="34"/>
      <c r="J40" s="34"/>
      <c r="K40" s="34"/>
      <c r="L40" s="235"/>
      <c r="M40" s="235"/>
      <c r="N40" s="235"/>
      <c r="O40" s="235"/>
      <c r="P40" s="235"/>
      <c r="Q40" s="235"/>
      <c r="R40" s="235"/>
      <c r="S40" s="235"/>
      <c r="T40" s="235"/>
    </row>
    <row r="41" spans="2:21">
      <c r="B41" s="220" t="s">
        <v>41</v>
      </c>
      <c r="C41" s="1270">
        <f>'S&amp;U''s'!I27</f>
        <v>14970630.201737452</v>
      </c>
      <c r="D41" s="1285">
        <f>'S&amp;U''s'!I28</f>
        <v>0</v>
      </c>
      <c r="E41" s="1250">
        <f>'S&amp;U''s'!I68</f>
        <v>32500000</v>
      </c>
      <c r="F41" s="1250">
        <f>'S&amp;U''s'!I71</f>
        <v>7083669.6530700698</v>
      </c>
      <c r="G41" s="223"/>
      <c r="H41" s="220" t="s">
        <v>41</v>
      </c>
      <c r="I41" s="220"/>
      <c r="J41" s="223"/>
      <c r="K41" s="240">
        <f>'5 YR Hold'!H44</f>
        <v>36629032.975479394</v>
      </c>
      <c r="P41" s="1107"/>
    </row>
    <row r="42" spans="2:21">
      <c r="B42" s="220" t="s">
        <v>42</v>
      </c>
      <c r="C42" s="262">
        <f>+C41/$D$30</f>
        <v>0.30632734818426149</v>
      </c>
      <c r="D42" s="262">
        <f>+D41/$D$30</f>
        <v>0</v>
      </c>
      <c r="E42" s="262">
        <f>+E41/$D$30</f>
        <v>0.66501133765451448</v>
      </c>
      <c r="F42" s="262">
        <f>+F41/$D$30</f>
        <v>0.14494525019971749</v>
      </c>
      <c r="G42" s="226"/>
      <c r="H42" s="220" t="s">
        <v>43</v>
      </c>
      <c r="I42" s="220"/>
      <c r="J42" s="223"/>
      <c r="K42" s="263">
        <f>+K41/K14</f>
        <v>0.60628889822889942</v>
      </c>
      <c r="P42" s="1107"/>
    </row>
    <row r="43" spans="2:21">
      <c r="B43" s="220" t="s">
        <v>44</v>
      </c>
      <c r="C43" s="224">
        <f>+C41/$K$14</f>
        <v>0.2477959736714806</v>
      </c>
      <c r="D43" s="224">
        <f>+D41/$K$14</f>
        <v>0</v>
      </c>
      <c r="E43" s="224">
        <f>+E41/$K$14</f>
        <v>0.53794456451061534</v>
      </c>
      <c r="F43" s="224">
        <f>+F41/$K$14</f>
        <v>0.1172498949740874</v>
      </c>
      <c r="G43" s="219"/>
      <c r="H43" s="220" t="s">
        <v>45</v>
      </c>
      <c r="I43" s="220"/>
      <c r="J43" s="219"/>
      <c r="K43" s="264">
        <v>7.4999999999999997E-2</v>
      </c>
      <c r="P43" s="1107"/>
    </row>
    <row r="44" spans="2:21">
      <c r="B44" s="220" t="s">
        <v>46</v>
      </c>
      <c r="C44" s="227">
        <v>0.10349999999999999</v>
      </c>
      <c r="D44" s="227">
        <v>0.16</v>
      </c>
      <c r="E44" s="227">
        <v>0.08</v>
      </c>
      <c r="F44" s="227">
        <v>0.06</v>
      </c>
      <c r="G44" s="219"/>
      <c r="H44" s="220" t="s">
        <v>46</v>
      </c>
      <c r="I44" s="220"/>
      <c r="J44" s="220"/>
      <c r="K44" s="227">
        <v>0.05</v>
      </c>
      <c r="P44" s="1107"/>
      <c r="Q44" s="1107"/>
    </row>
    <row r="45" spans="2:21">
      <c r="B45" s="220" t="s">
        <v>47</v>
      </c>
      <c r="C45" s="265" t="s">
        <v>48</v>
      </c>
      <c r="D45" s="265" t="s">
        <v>48</v>
      </c>
      <c r="E45" s="265" t="s">
        <v>48</v>
      </c>
      <c r="F45" s="266">
        <v>25</v>
      </c>
      <c r="G45" s="226"/>
      <c r="H45" s="220" t="s">
        <v>49</v>
      </c>
      <c r="I45" s="220"/>
      <c r="J45" s="267" t="s">
        <v>50</v>
      </c>
      <c r="K45" s="268"/>
      <c r="P45" s="1107"/>
    </row>
    <row r="46" spans="2:21">
      <c r="B46" s="220" t="s">
        <v>52</v>
      </c>
      <c r="C46" s="269">
        <v>1.4999999999999999E-2</v>
      </c>
      <c r="D46" s="269">
        <v>1.4999999999999999E-2</v>
      </c>
      <c r="E46" s="269">
        <v>1.4999999999999999E-2</v>
      </c>
      <c r="F46" s="270">
        <v>1.4999999999999999E-2</v>
      </c>
      <c r="G46" s="226"/>
      <c r="H46" s="220" t="s">
        <v>53</v>
      </c>
      <c r="I46" s="220"/>
      <c r="J46" s="226"/>
      <c r="K46" s="268">
        <v>10</v>
      </c>
      <c r="Q46" s="1107"/>
      <c r="R46" s="1107"/>
      <c r="S46" s="228"/>
      <c r="T46" s="1107"/>
    </row>
    <row r="47" spans="2:21">
      <c r="B47" s="220" t="s">
        <v>53</v>
      </c>
      <c r="C47" s="271">
        <v>12</v>
      </c>
      <c r="D47" s="271">
        <v>12</v>
      </c>
      <c r="E47" s="271">
        <v>24</v>
      </c>
      <c r="F47" s="272" t="s">
        <v>54</v>
      </c>
      <c r="G47" s="226"/>
      <c r="H47" s="220" t="s">
        <v>55</v>
      </c>
      <c r="I47" s="220"/>
      <c r="J47" s="226"/>
      <c r="K47" s="273">
        <v>0.01</v>
      </c>
      <c r="O47" s="1113"/>
      <c r="P47" s="228"/>
      <c r="Q47" s="1113"/>
      <c r="R47" s="1107"/>
      <c r="S47" s="228"/>
      <c r="T47" s="1107"/>
      <c r="U47" s="1101"/>
    </row>
    <row r="48" spans="2:21">
      <c r="B48" s="220" t="s">
        <v>56</v>
      </c>
      <c r="C48" s="269">
        <v>5.0000000000000001E-3</v>
      </c>
      <c r="D48" s="269">
        <v>0</v>
      </c>
      <c r="E48" s="269">
        <v>0</v>
      </c>
      <c r="F48" s="269">
        <v>0.02</v>
      </c>
      <c r="G48" s="226"/>
      <c r="H48" s="220" t="s">
        <v>57</v>
      </c>
      <c r="I48" s="220"/>
      <c r="J48" s="226"/>
      <c r="K48" s="274">
        <v>1</v>
      </c>
      <c r="O48" s="1113"/>
      <c r="P48" s="228"/>
      <c r="Q48" s="1113"/>
      <c r="R48" s="1107"/>
      <c r="S48" s="228"/>
      <c r="T48" s="1107"/>
      <c r="U48" s="1101"/>
    </row>
    <row r="49" spans="2:23">
      <c r="B49" s="220" t="s">
        <v>58</v>
      </c>
      <c r="C49" s="269">
        <v>1</v>
      </c>
      <c r="D49" s="269">
        <v>1</v>
      </c>
      <c r="E49" s="269">
        <v>0.6</v>
      </c>
      <c r="F49" s="269">
        <v>0.6</v>
      </c>
      <c r="G49" s="219"/>
      <c r="H49" s="220" t="s">
        <v>59</v>
      </c>
      <c r="I49" s="220"/>
      <c r="J49" s="219"/>
      <c r="K49" s="273">
        <v>0.02</v>
      </c>
      <c r="O49" s="1113"/>
      <c r="P49" s="228"/>
      <c r="Q49" s="1113"/>
      <c r="R49" s="1107"/>
      <c r="S49" s="228"/>
      <c r="T49" s="1107"/>
      <c r="U49" s="1101"/>
    </row>
    <row r="50" spans="2:23">
      <c r="B50" s="219"/>
      <c r="C50" s="219"/>
      <c r="D50" s="622"/>
      <c r="E50" s="219"/>
      <c r="F50" s="219"/>
      <c r="G50" s="219"/>
      <c r="H50" s="219"/>
      <c r="I50" s="219"/>
      <c r="J50" s="219"/>
      <c r="K50" s="219"/>
      <c r="L50" s="275"/>
      <c r="M50" s="275"/>
      <c r="O50" s="1113"/>
      <c r="P50" s="228"/>
      <c r="Q50" s="1113"/>
      <c r="R50" s="1107"/>
      <c r="S50" s="228"/>
      <c r="T50" s="1107"/>
      <c r="U50" s="1101"/>
    </row>
    <row r="51" spans="2:23">
      <c r="B51" s="34" t="s">
        <v>60</v>
      </c>
      <c r="C51" s="34"/>
      <c r="D51" s="34"/>
      <c r="E51" s="34"/>
      <c r="F51" s="34"/>
      <c r="G51" s="34"/>
      <c r="H51" s="34"/>
      <c r="I51" s="34"/>
      <c r="J51" s="34"/>
      <c r="K51" s="34"/>
      <c r="O51" s="1114"/>
      <c r="P51" s="228"/>
      <c r="Q51" s="1113"/>
      <c r="R51" s="1107"/>
      <c r="S51" s="228"/>
      <c r="T51" s="1107"/>
      <c r="U51" s="1101"/>
    </row>
    <row r="52" spans="2:23">
      <c r="B52" s="276"/>
      <c r="C52" s="277"/>
      <c r="L52" s="229"/>
      <c r="M52" s="229"/>
      <c r="O52" s="1114"/>
      <c r="P52" s="228"/>
      <c r="Q52" s="1113"/>
      <c r="R52" s="1107"/>
      <c r="S52" s="228"/>
      <c r="T52" s="1107"/>
      <c r="U52" s="1101"/>
    </row>
    <row r="53" spans="2:23">
      <c r="B53" s="276"/>
      <c r="C53" s="276"/>
      <c r="D53" s="1441" t="s">
        <v>762</v>
      </c>
      <c r="E53" s="1441"/>
      <c r="F53" s="1441"/>
      <c r="G53" s="537"/>
      <c r="I53" s="278" t="s">
        <v>764</v>
      </c>
      <c r="J53" s="278"/>
      <c r="K53" s="1292"/>
      <c r="L53" s="275"/>
      <c r="M53" s="275"/>
      <c r="O53" s="1114"/>
      <c r="P53" s="228"/>
      <c r="Q53" s="1113"/>
      <c r="R53" s="1107"/>
      <c r="S53" s="228"/>
      <c r="T53" s="1107"/>
      <c r="U53" s="1101"/>
    </row>
    <row r="54" spans="2:23">
      <c r="B54" s="278" t="s">
        <v>61</v>
      </c>
      <c r="C54" s="279"/>
      <c r="E54" s="883" t="s">
        <v>62</v>
      </c>
      <c r="G54" s="537"/>
      <c r="I54" s="883" t="s">
        <v>62</v>
      </c>
      <c r="J54" s="884"/>
      <c r="K54" s="884"/>
      <c r="L54" s="280"/>
      <c r="M54" s="280"/>
      <c r="O54" s="1114"/>
      <c r="P54" s="228"/>
      <c r="Q54" s="1113"/>
      <c r="R54" s="1107"/>
      <c r="S54" s="228"/>
      <c r="T54" s="1107"/>
      <c r="U54" s="1101"/>
    </row>
    <row r="55" spans="2:23" ht="14">
      <c r="B55" s="30" t="s">
        <v>445</v>
      </c>
      <c r="C55" s="276"/>
      <c r="E55" s="1321">
        <f>'4YR (Dev) CF'!J19</f>
        <v>3829911.0595200001</v>
      </c>
      <c r="G55" s="281"/>
      <c r="I55" s="1144">
        <f>'4YR (Dev) CF'!K19</f>
        <v>3982140.7569216006</v>
      </c>
      <c r="J55" s="604"/>
      <c r="K55" s="604"/>
      <c r="L55" s="282"/>
      <c r="M55" s="282"/>
      <c r="O55" s="1114"/>
      <c r="P55" s="228"/>
      <c r="Q55" s="1113"/>
      <c r="R55" s="1107"/>
      <c r="S55" s="228"/>
      <c r="T55" s="1107"/>
      <c r="U55" s="1101"/>
    </row>
    <row r="56" spans="2:23" ht="14">
      <c r="B56" s="30" t="s">
        <v>448</v>
      </c>
      <c r="C56" s="276"/>
      <c r="D56" s="1323"/>
      <c r="E56" s="1320">
        <f>'4YR (Dev) CF'!J33</f>
        <v>1065250.1148990456</v>
      </c>
      <c r="G56" s="281"/>
      <c r="I56" s="1381">
        <v>1015388.2858864332</v>
      </c>
      <c r="J56" s="604"/>
      <c r="K56" s="604"/>
      <c r="O56" s="1114"/>
      <c r="P56" s="228"/>
      <c r="Q56" s="1113"/>
      <c r="R56" s="1107"/>
      <c r="S56" s="228"/>
      <c r="T56" s="1107"/>
      <c r="U56" s="1101"/>
    </row>
    <row r="57" spans="2:23" ht="14">
      <c r="B57" s="30" t="s">
        <v>449</v>
      </c>
      <c r="C57" s="276"/>
      <c r="E57" s="1322">
        <f>E55-E56</f>
        <v>2764660.9446209548</v>
      </c>
      <c r="G57" s="281"/>
      <c r="I57" s="1322">
        <f>I55-I56</f>
        <v>2966752.4710351676</v>
      </c>
      <c r="J57" s="604"/>
      <c r="K57" s="604"/>
      <c r="O57" s="1114"/>
      <c r="P57" s="228"/>
      <c r="Q57" s="1113"/>
      <c r="R57" s="1107"/>
      <c r="S57" s="228"/>
      <c r="T57" s="1107"/>
      <c r="U57" s="1101"/>
    </row>
    <row r="58" spans="2:23" ht="13.35" thickBot="1">
      <c r="B58" s="283"/>
      <c r="C58" s="276"/>
      <c r="G58" s="281"/>
      <c r="I58" s="1144"/>
      <c r="J58" s="604"/>
      <c r="K58" s="604"/>
      <c r="O58" s="1114"/>
      <c r="P58" s="228"/>
      <c r="Q58" s="1113"/>
      <c r="R58" s="1107"/>
      <c r="S58" s="228"/>
      <c r="T58" s="1107"/>
      <c r="U58" s="1101"/>
    </row>
    <row r="59" spans="2:23" ht="14.5" customHeight="1" thickBot="1">
      <c r="B59" s="286" t="s">
        <v>63</v>
      </c>
      <c r="C59" s="278"/>
      <c r="E59" s="1317">
        <f>E57/(D30)</f>
        <v>5.6570180705956152E-2</v>
      </c>
      <c r="G59" s="219"/>
      <c r="I59" s="1317">
        <f>I57/(D30)</f>
        <v>6.0705354746244097E-2</v>
      </c>
      <c r="J59" s="284"/>
      <c r="K59" s="285"/>
      <c r="L59" s="1431"/>
      <c r="M59" s="1431"/>
      <c r="N59" s="1431"/>
      <c r="O59" s="1431"/>
      <c r="P59" s="1431"/>
      <c r="Q59" s="1431"/>
      <c r="R59" s="1431"/>
      <c r="S59" s="1431"/>
      <c r="T59" s="1431"/>
      <c r="U59" s="1431"/>
      <c r="V59" s="1431"/>
      <c r="W59" s="1431"/>
    </row>
    <row r="60" spans="2:23" ht="14" customHeight="1">
      <c r="B60" s="286" t="s">
        <v>763</v>
      </c>
      <c r="C60" s="219"/>
      <c r="E60" s="1318">
        <v>4.2500000000000003E-2</v>
      </c>
      <c r="G60" s="219"/>
      <c r="I60" s="1318">
        <v>4.2500000000000003E-2</v>
      </c>
      <c r="J60" s="219"/>
      <c r="K60" s="219"/>
      <c r="L60" s="1431"/>
      <c r="M60" s="1431"/>
      <c r="N60" s="1431"/>
      <c r="O60" s="1431"/>
      <c r="P60" s="1431"/>
      <c r="Q60" s="1431"/>
      <c r="R60" s="1431"/>
      <c r="S60" s="1431"/>
      <c r="T60" s="1431"/>
      <c r="U60" s="1431"/>
      <c r="V60" s="1431"/>
      <c r="W60" s="1431"/>
    </row>
    <row r="61" spans="2:23" ht="14" customHeight="1">
      <c r="B61" s="286" t="s">
        <v>64</v>
      </c>
      <c r="C61" s="219"/>
      <c r="E61" s="1405">
        <f>+(E59-E60)*10000</f>
        <v>140.7018070595615</v>
      </c>
      <c r="G61" s="219"/>
      <c r="I61" s="1319">
        <f>+(I59-I60)*10000</f>
        <v>182.05354746244095</v>
      </c>
      <c r="J61" s="219"/>
      <c r="K61" s="219"/>
      <c r="L61" s="1431"/>
      <c r="M61" s="1431"/>
      <c r="N61" s="1431"/>
      <c r="O61" s="1431"/>
      <c r="P61" s="1431"/>
      <c r="Q61" s="1431"/>
      <c r="R61" s="1431"/>
      <c r="S61" s="1431"/>
      <c r="T61" s="1431"/>
      <c r="U61" s="1431"/>
      <c r="V61" s="1431"/>
      <c r="W61" s="1431"/>
    </row>
    <row r="62" spans="2:23" ht="14" customHeight="1">
      <c r="B62" s="286"/>
      <c r="C62" s="219"/>
      <c r="D62" s="219"/>
      <c r="E62" s="287"/>
      <c r="F62" s="219"/>
      <c r="G62" s="219"/>
      <c r="H62" s="219"/>
      <c r="I62" s="219"/>
      <c r="J62" s="287"/>
      <c r="K62" s="219"/>
      <c r="L62" s="1431"/>
      <c r="M62" s="1431"/>
      <c r="N62" s="1431"/>
      <c r="O62" s="1431"/>
      <c r="P62" s="1431"/>
      <c r="Q62" s="1431"/>
      <c r="R62" s="1431"/>
      <c r="S62" s="1431"/>
      <c r="T62" s="1431"/>
      <c r="U62" s="1431"/>
      <c r="V62" s="1431"/>
      <c r="W62" s="1431"/>
    </row>
    <row r="63" spans="2:23">
      <c r="B63" s="613"/>
      <c r="C63" s="613"/>
      <c r="D63" s="613"/>
      <c r="E63" s="613"/>
      <c r="F63" s="613"/>
      <c r="G63" s="613"/>
      <c r="H63" s="613"/>
      <c r="I63" s="613"/>
      <c r="J63" s="613"/>
      <c r="K63" s="613"/>
      <c r="L63" s="612"/>
    </row>
    <row r="64" spans="2:23">
      <c r="B64" s="612"/>
      <c r="C64" s="612"/>
      <c r="D64" s="612"/>
      <c r="E64" s="612"/>
      <c r="F64" s="612"/>
      <c r="G64" s="612"/>
      <c r="H64" s="612"/>
      <c r="I64" s="612"/>
      <c r="J64" s="612"/>
      <c r="K64" s="612"/>
      <c r="L64" s="612"/>
    </row>
    <row r="65" spans="2:12">
      <c r="B65" s="612"/>
      <c r="C65" s="612"/>
      <c r="D65" s="612"/>
      <c r="E65" s="612"/>
      <c r="F65" s="612"/>
      <c r="G65" s="612"/>
      <c r="H65" s="612"/>
      <c r="I65" s="612"/>
      <c r="J65" s="612"/>
      <c r="K65" s="612"/>
      <c r="L65" s="612"/>
    </row>
    <row r="66" spans="2:12"/>
    <row r="68" spans="2:12"/>
    <row r="69" spans="2:12"/>
    <row r="70" spans="2:12"/>
    <row r="71" spans="2:12"/>
    <row r="72" spans="2:12" hidden="1">
      <c r="C72" s="288"/>
      <c r="D72" s="289"/>
      <c r="E72" s="228"/>
      <c r="F72" s="228"/>
    </row>
    <row r="73" spans="2:12"/>
    <row r="74" spans="2:12"/>
    <row r="75" spans="2:12"/>
    <row r="76" spans="2:12"/>
    <row r="77" spans="2:12"/>
    <row r="78" spans="2:12"/>
    <row r="79" spans="2:12"/>
    <row r="80" spans="2:12"/>
    <row r="81"/>
    <row r="82"/>
    <row r="86"/>
    <row r="87"/>
    <row r="88"/>
    <row r="89"/>
    <row r="90"/>
    <row r="91"/>
    <row r="92"/>
    <row r="93"/>
    <row r="94"/>
    <row r="95"/>
    <row r="96"/>
    <row r="101"/>
    <row r="102"/>
    <row r="103"/>
    <row r="104"/>
    <row r="105"/>
    <row r="106"/>
    <row r="107"/>
    <row r="113"/>
    <row r="114"/>
  </sheetData>
  <dataConsolidate link="1"/>
  <mergeCells count="6">
    <mergeCell ref="L59:W62"/>
    <mergeCell ref="B2:K3"/>
    <mergeCell ref="M2:U3"/>
    <mergeCell ref="M8:M12"/>
    <mergeCell ref="S20:U20"/>
    <mergeCell ref="D53:F53"/>
  </mergeCells>
  <dataValidations disablePrompts="1" count="1">
    <dataValidation type="list" allowBlank="1" showInputMessage="1" showErrorMessage="1" sqref="L53:M53" xr:uid="{AF2282AE-85AE-4012-98A4-E5A642C40280}">
      <formula1>$L$50:$L$50</formula1>
    </dataValidation>
  </dataValidations>
  <printOptions horizontalCentered="1"/>
  <pageMargins left="0.25" right="0.25" top="0.75" bottom="0.75" header="0.3" footer="0.3"/>
  <pageSetup scale="62"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899BC-35E2-4DEC-A990-8473FFE5332F}">
  <sheetPr>
    <tabColor theme="4" tint="0.59999389629810485"/>
    <pageSetUpPr fitToPage="1"/>
  </sheetPr>
  <dimension ref="A1:T217"/>
  <sheetViews>
    <sheetView showGridLines="0" view="pageBreakPreview" topLeftCell="A9" zoomScale="70" zoomScaleNormal="100" zoomScaleSheetLayoutView="70" workbookViewId="0">
      <selection activeCell="M37" sqref="M37"/>
    </sheetView>
  </sheetViews>
  <sheetFormatPr defaultColWidth="0" defaultRowHeight="14.35" zeroHeight="1"/>
  <cols>
    <col min="1" max="1" width="2.71875" style="2" customWidth="1"/>
    <col min="2" max="2" width="51.5546875" style="2" bestFit="1" customWidth="1"/>
    <col min="3" max="3" width="9.5546875" style="2" bestFit="1" customWidth="1"/>
    <col min="4" max="4" width="26.0546875" style="2" customWidth="1"/>
    <col min="5" max="5" width="20.71875" style="2" customWidth="1"/>
    <col min="6" max="6" width="17.71875" style="22" bestFit="1" customWidth="1"/>
    <col min="7" max="7" width="13.88671875" style="22" customWidth="1"/>
    <col min="8" max="8" width="14.5546875" style="22" customWidth="1"/>
    <col min="9" max="9" width="14.21875" style="22" customWidth="1"/>
    <col min="10" max="10" width="16.71875" style="22" customWidth="1"/>
    <col min="11" max="11" width="15.5" style="22" bestFit="1" customWidth="1"/>
    <col min="12" max="12" width="16.38671875" style="22" bestFit="1" customWidth="1"/>
    <col min="13" max="13" width="12.5" style="22" customWidth="1"/>
    <col min="14" max="14" width="11.71875" style="22" bestFit="1" customWidth="1"/>
    <col min="15" max="15" width="11.71875" style="22" customWidth="1"/>
    <col min="16" max="16" width="15.0546875" style="22" customWidth="1"/>
    <col min="17" max="17" width="11.0546875" style="22" bestFit="1" customWidth="1"/>
    <col min="18" max="19" width="11.0546875" style="2" hidden="1" customWidth="1"/>
    <col min="20" max="20" width="3.5" style="2" hidden="1" customWidth="1"/>
    <col min="21" max="16384" width="9" style="2" hidden="1"/>
  </cols>
  <sheetData>
    <row r="1" spans="2:17" ht="14.7" thickBot="1">
      <c r="F1" s="2"/>
      <c r="G1" s="2"/>
      <c r="H1" s="2"/>
      <c r="I1" s="2"/>
    </row>
    <row r="2" spans="2:17">
      <c r="B2" s="1457" t="s">
        <v>719</v>
      </c>
      <c r="C2" s="1458"/>
      <c r="D2" s="1458"/>
      <c r="E2" s="1458"/>
      <c r="F2" s="1458"/>
      <c r="G2" s="1458"/>
      <c r="H2" s="1458"/>
      <c r="I2" s="1459"/>
      <c r="J2" s="1372"/>
    </row>
    <row r="3" spans="2:17" ht="14.7" thickBot="1">
      <c r="B3" s="1460"/>
      <c r="C3" s="1461"/>
      <c r="D3" s="1461"/>
      <c r="E3" s="1461"/>
      <c r="F3" s="1461"/>
      <c r="G3" s="1461"/>
      <c r="H3" s="1461"/>
      <c r="I3" s="1462"/>
      <c r="J3" s="1373"/>
      <c r="K3" s="22" t="s">
        <v>667</v>
      </c>
    </row>
    <row r="4" spans="2:17">
      <c r="B4" s="190" t="s">
        <v>423</v>
      </c>
      <c r="C4" s="190"/>
      <c r="D4" s="13"/>
      <c r="E4" s="13"/>
      <c r="F4" s="13"/>
      <c r="G4" s="13"/>
      <c r="H4" s="13"/>
      <c r="I4" s="191"/>
      <c r="K4" s="1156">
        <v>45475</v>
      </c>
    </row>
    <row r="5" spans="2:17">
      <c r="B5" s="13"/>
      <c r="C5" s="13"/>
      <c r="D5" s="201"/>
      <c r="E5" s="201"/>
      <c r="F5" s="13"/>
      <c r="G5" s="13"/>
      <c r="H5" s="13"/>
      <c r="I5" s="195"/>
      <c r="K5" s="1157">
        <f>I12</f>
        <v>47300</v>
      </c>
      <c r="L5" s="1158">
        <f>K5-K4</f>
        <v>1825</v>
      </c>
      <c r="M5" s="1158">
        <f>L5/365</f>
        <v>5</v>
      </c>
      <c r="N5" s="1032">
        <f>D8*M5</f>
        <v>0.17500000000000002</v>
      </c>
    </row>
    <row r="6" spans="2:17">
      <c r="B6" s="192" t="s">
        <v>433</v>
      </c>
      <c r="C6" s="192"/>
      <c r="D6" s="193"/>
      <c r="E6" s="193"/>
      <c r="F6" s="193"/>
      <c r="G6" s="193"/>
      <c r="H6" s="193"/>
      <c r="I6" s="194"/>
      <c r="J6" s="194"/>
      <c r="L6" s="1232">
        <f>L5/365</f>
        <v>5</v>
      </c>
    </row>
    <row r="7" spans="2:17">
      <c r="B7" s="1231" t="s">
        <v>350</v>
      </c>
      <c r="D7" s="27"/>
      <c r="E7" s="27"/>
    </row>
    <row r="8" spans="2:17">
      <c r="B8" s="2" t="s">
        <v>435</v>
      </c>
      <c r="D8" s="27">
        <v>3.5000000000000003E-2</v>
      </c>
      <c r="E8" s="27"/>
      <c r="F8" s="64" t="s">
        <v>354</v>
      </c>
      <c r="G8" s="2"/>
      <c r="H8" s="69"/>
      <c r="I8" s="69">
        <v>0.1</v>
      </c>
    </row>
    <row r="9" spans="2:17">
      <c r="B9" s="2" t="s">
        <v>437</v>
      </c>
      <c r="D9" s="27">
        <v>0.02</v>
      </c>
      <c r="E9" s="27"/>
      <c r="F9" s="64" t="s">
        <v>352</v>
      </c>
      <c r="G9" s="2"/>
      <c r="H9" s="68"/>
      <c r="I9" s="68">
        <v>0.04</v>
      </c>
    </row>
    <row r="10" spans="2:17">
      <c r="E10" s="27"/>
      <c r="F10" s="2"/>
      <c r="G10" s="2"/>
    </row>
    <row r="11" spans="2:17" s="318" customFormat="1" ht="28.7">
      <c r="E11" s="320" t="str">
        <f>Summary!H33</f>
        <v>Entitlements Secured</v>
      </c>
      <c r="F11" s="320" t="str">
        <f>Summary!H34</f>
        <v>Land Acquisition</v>
      </c>
      <c r="G11" s="320" t="s">
        <v>123</v>
      </c>
      <c r="H11" s="320" t="s">
        <v>444</v>
      </c>
      <c r="I11" s="320" t="s">
        <v>716</v>
      </c>
      <c r="J11" s="320" t="s">
        <v>718</v>
      </c>
      <c r="L11" s="319"/>
      <c r="M11" s="319"/>
      <c r="N11" s="319"/>
      <c r="O11" s="319"/>
      <c r="P11" s="319"/>
      <c r="Q11" s="319"/>
    </row>
    <row r="12" spans="2:17">
      <c r="B12" s="196" t="s">
        <v>438</v>
      </c>
      <c r="C12" s="196"/>
      <c r="D12" s="196"/>
      <c r="E12" s="321">
        <f>Summary!K33</f>
        <v>44986</v>
      </c>
      <c r="F12" s="321">
        <f>Summary!K34</f>
        <v>46172</v>
      </c>
      <c r="G12" s="321">
        <f>Summary!K36</f>
        <v>46447</v>
      </c>
      <c r="H12" s="321">
        <f>Summary!K37</f>
        <v>47088</v>
      </c>
      <c r="I12" s="321">
        <f>Summary!K38</f>
        <v>47300</v>
      </c>
      <c r="J12" s="321">
        <f>I12+365</f>
        <v>47665</v>
      </c>
      <c r="L12" s="325"/>
      <c r="N12" s="22">
        <f>H12-G12</f>
        <v>641</v>
      </c>
    </row>
    <row r="13" spans="2:17">
      <c r="B13" s="2" t="s">
        <v>439</v>
      </c>
      <c r="I13" s="22">
        <f>'For Sale Product'!N34</f>
        <v>53371600</v>
      </c>
      <c r="N13" s="1138">
        <f>N12/365</f>
        <v>1.7561643835616438</v>
      </c>
    </row>
    <row r="14" spans="2:17">
      <c r="B14" s="2" t="s">
        <v>440</v>
      </c>
      <c r="I14" s="22">
        <f>'For Sale Product'!O41</f>
        <v>162162</v>
      </c>
      <c r="J14" s="22">
        <f>I14*(1+D8)</f>
        <v>167837.66999999998</v>
      </c>
      <c r="N14" s="22">
        <f>N13*12</f>
        <v>21.073972602739726</v>
      </c>
    </row>
    <row r="15" spans="2:17" hidden="1">
      <c r="D15" s="26"/>
      <c r="E15" s="26"/>
    </row>
    <row r="16" spans="2:17">
      <c r="B16" s="2" t="s">
        <v>442</v>
      </c>
      <c r="D16" s="26">
        <f>'ForSale CF'!I9</f>
        <v>0.04</v>
      </c>
      <c r="E16" s="26"/>
      <c r="I16" s="22">
        <f>-I14*'ForSale CF'!I8</f>
        <v>-16216.2</v>
      </c>
      <c r="J16" s="22">
        <f>-J14*D16</f>
        <v>-6713.5067999999992</v>
      </c>
    </row>
    <row r="17" spans="2:17">
      <c r="B17" s="8" t="s">
        <v>443</v>
      </c>
      <c r="C17" s="8"/>
      <c r="D17" s="8"/>
      <c r="E17" s="8"/>
      <c r="F17" s="202"/>
      <c r="G17" s="202"/>
      <c r="H17" s="202"/>
      <c r="I17" s="202">
        <f>'For Sale Product'!H12</f>
        <v>24000</v>
      </c>
      <c r="J17" s="202">
        <f>I17*(1+D7)</f>
        <v>24000</v>
      </c>
      <c r="K17" s="202"/>
    </row>
    <row r="18" spans="2:17">
      <c r="B18" s="30" t="s">
        <v>445</v>
      </c>
      <c r="C18" s="30"/>
      <c r="I18" s="203">
        <f>SUM(I13:I17)</f>
        <v>53541545.799999997</v>
      </c>
      <c r="J18" s="203">
        <f>SUM(J13:J17)</f>
        <v>185124.16319999998</v>
      </c>
      <c r="K18" s="203"/>
    </row>
    <row r="19" spans="2:17"/>
    <row r="20" spans="2:17" s="30" customFormat="1" ht="14" hidden="1">
      <c r="B20" s="30" t="s">
        <v>446</v>
      </c>
      <c r="D20" s="205" t="s">
        <v>459</v>
      </c>
      <c r="E20" s="205"/>
      <c r="F20" s="206" t="s">
        <v>460</v>
      </c>
      <c r="G20" s="31"/>
      <c r="H20" s="31"/>
      <c r="I20" s="31"/>
      <c r="J20" s="31"/>
      <c r="K20" s="31"/>
      <c r="L20" s="31"/>
      <c r="M20" s="31"/>
      <c r="N20" s="31"/>
      <c r="O20" s="31"/>
      <c r="P20" s="31"/>
      <c r="Q20" s="31"/>
    </row>
    <row r="21" spans="2:17" ht="15.35" hidden="1">
      <c r="B21" s="1154" t="s">
        <v>660</v>
      </c>
      <c r="D21" s="1162">
        <v>7.0000000000000007E-2</v>
      </c>
      <c r="E21" s="197"/>
      <c r="F21" s="22">
        <f>I21/'Product Inputs'!$G$34/12</f>
        <v>9733.5729166666679</v>
      </c>
      <c r="I21" s="22">
        <f t="shared" ref="I21:I29" si="0">SUM($I$13,$I$15,$I$17)*D21</f>
        <v>3737692.0000000005</v>
      </c>
      <c r="J21" s="22" t="e">
        <f>I21*(1+#REF!)</f>
        <v>#REF!</v>
      </c>
      <c r="M21" s="1155">
        <f>N21-D21</f>
        <v>3.4407545528121239E-2</v>
      </c>
      <c r="N21" s="325">
        <v>0.10440754552812125</v>
      </c>
    </row>
    <row r="22" spans="2:17" ht="15.35" hidden="1">
      <c r="B22" s="1154" t="s">
        <v>333</v>
      </c>
      <c r="D22" s="198">
        <v>4.4994781405490406E-3</v>
      </c>
      <c r="E22" s="198"/>
      <c r="F22" s="22">
        <f>I22/'Product Inputs'!$G$34/12</f>
        <v>625.6571223997405</v>
      </c>
      <c r="I22" s="22">
        <f t="shared" si="0"/>
        <v>240252.33500150035</v>
      </c>
      <c r="J22" s="22" t="e">
        <f>I22*(1+#REF!)</f>
        <v>#REF!</v>
      </c>
      <c r="M22" s="605">
        <f t="shared" ref="M22:M32" si="1">N22-D22</f>
        <v>0</v>
      </c>
      <c r="N22" s="325">
        <v>4.4994781405490406E-3</v>
      </c>
    </row>
    <row r="23" spans="2:17" ht="15.35" hidden="1">
      <c r="B23" s="1154" t="s">
        <v>661</v>
      </c>
      <c r="D23" s="197">
        <v>2.7689096249532558E-3</v>
      </c>
      <c r="E23" s="197"/>
      <c r="F23" s="22">
        <f>I23/'Product Inputs'!$G$34/12</f>
        <v>385.01976763060952</v>
      </c>
      <c r="I23" s="22">
        <f t="shared" si="0"/>
        <v>147847.59077015406</v>
      </c>
      <c r="J23" s="22" t="e">
        <f>I23*(1+#REF!)</f>
        <v>#REF!</v>
      </c>
      <c r="M23" s="605">
        <f t="shared" si="1"/>
        <v>0</v>
      </c>
      <c r="N23" s="325">
        <v>2.7689096249532558E-3</v>
      </c>
    </row>
    <row r="24" spans="2:17" ht="15.35" hidden="1">
      <c r="B24" s="1154" t="s">
        <v>662</v>
      </c>
      <c r="D24" s="1162">
        <v>0.04</v>
      </c>
      <c r="E24" s="197"/>
      <c r="F24" s="22">
        <f>I24/'Product Inputs'!$G$34/12</f>
        <v>5562.041666666667</v>
      </c>
      <c r="I24" s="22">
        <f t="shared" si="0"/>
        <v>2135824</v>
      </c>
      <c r="J24" s="22" t="e">
        <f>I24*(1+#REF!)</f>
        <v>#REF!</v>
      </c>
      <c r="M24" s="1155">
        <f t="shared" si="1"/>
        <v>2.9640791684853736E-2</v>
      </c>
      <c r="N24" s="325">
        <v>6.9640791684853737E-2</v>
      </c>
    </row>
    <row r="25" spans="2:17" ht="15.35" hidden="1">
      <c r="B25" s="1154" t="s">
        <v>663</v>
      </c>
      <c r="D25" s="1162">
        <v>0.02</v>
      </c>
      <c r="E25" s="197"/>
      <c r="F25" s="22">
        <f>I25/'Product Inputs'!$G$34/12</f>
        <v>2781.0208333333335</v>
      </c>
      <c r="I25" s="22">
        <f t="shared" si="0"/>
        <v>1067912</v>
      </c>
      <c r="J25" s="22" t="e">
        <f>I25*(1+#REF!)</f>
        <v>#REF!</v>
      </c>
      <c r="M25" s="1155">
        <f t="shared" si="1"/>
        <v>1.6133252624160228E-2</v>
      </c>
      <c r="N25" s="325">
        <v>3.6133252624160228E-2</v>
      </c>
    </row>
    <row r="26" spans="2:17" ht="15.35" hidden="1">
      <c r="B26" s="1154" t="s">
        <v>664</v>
      </c>
      <c r="D26" s="197">
        <v>8.9202323799964702E-3</v>
      </c>
      <c r="E26" s="197"/>
      <c r="F26" s="22">
        <f>I26/'Product Inputs'!$G$34/12</f>
        <v>1240.3676043472383</v>
      </c>
      <c r="I26" s="22">
        <f t="shared" si="0"/>
        <v>476301.1600693395</v>
      </c>
      <c r="J26" s="22" t="e">
        <f>I26*(1+#REF!)</f>
        <v>#REF!</v>
      </c>
      <c r="M26" s="605">
        <f t="shared" si="1"/>
        <v>0</v>
      </c>
      <c r="N26" s="325">
        <v>8.9202323799964702E-3</v>
      </c>
    </row>
    <row r="27" spans="2:17" ht="15.35" hidden="1">
      <c r="B27" s="1154" t="s">
        <v>665</v>
      </c>
      <c r="D27" s="197">
        <v>7.4999999999999997E-3</v>
      </c>
      <c r="E27" s="197"/>
      <c r="F27" s="22">
        <f>I27/'Product Inputs'!$G$34/12</f>
        <v>1042.8828125</v>
      </c>
      <c r="I27" s="22">
        <f t="shared" si="0"/>
        <v>400467</v>
      </c>
      <c r="J27" s="22" t="e">
        <f>I27*(1+#REF!)</f>
        <v>#REF!</v>
      </c>
      <c r="M27" s="1155">
        <f t="shared" si="1"/>
        <v>3.6139790756124657E-3</v>
      </c>
      <c r="N27" s="325">
        <v>1.1113979075612465E-2</v>
      </c>
    </row>
    <row r="28" spans="2:17" ht="15.35" hidden="1">
      <c r="B28" s="1154" t="s">
        <v>334</v>
      </c>
      <c r="D28" s="197">
        <v>2.7485499953580111E-2</v>
      </c>
      <c r="E28" s="197"/>
      <c r="F28" s="22">
        <f>I28/'Product Inputs'!$G$34/12</f>
        <v>3821.8873992744325</v>
      </c>
      <c r="I28" s="22">
        <f t="shared" si="0"/>
        <v>1467604.7613213821</v>
      </c>
      <c r="J28" s="22" t="e">
        <f>I28*(1+#REF!)</f>
        <v>#REF!</v>
      </c>
      <c r="M28" s="605">
        <f t="shared" si="1"/>
        <v>0</v>
      </c>
      <c r="N28" s="325">
        <v>2.7485499953580111E-2</v>
      </c>
    </row>
    <row r="29" spans="2:17" ht="15.35" hidden="1">
      <c r="B29" s="1154" t="s">
        <v>652</v>
      </c>
      <c r="D29" s="197">
        <v>0.03</v>
      </c>
      <c r="E29" s="197"/>
      <c r="F29" s="22">
        <f>I29/'Product Inputs'!$G$34/12</f>
        <v>4171.53125</v>
      </c>
      <c r="I29" s="22">
        <f t="shared" si="0"/>
        <v>1601868</v>
      </c>
      <c r="J29" s="22" t="e">
        <f>I29*(1+#REF!)</f>
        <v>#REF!</v>
      </c>
      <c r="M29" s="1155">
        <f t="shared" si="1"/>
        <v>1.0000000000000002E-2</v>
      </c>
      <c r="N29" s="325">
        <v>0.04</v>
      </c>
    </row>
    <row r="30" spans="2:17" hidden="1">
      <c r="B30" s="2" t="s">
        <v>666</v>
      </c>
      <c r="D30" s="646">
        <f>I30/I18</f>
        <v>6.1239469663014485E-3</v>
      </c>
      <c r="E30" s="197"/>
      <c r="F30" s="22">
        <f>I30/'Product Inputs'!$G$34/12</f>
        <v>853.86871607552087</v>
      </c>
      <c r="I30" s="22">
        <f>Budget!M257</f>
        <v>327885.58697300003</v>
      </c>
      <c r="J30" s="22" t="e">
        <f>I30*(1+#REF!)</f>
        <v>#REF!</v>
      </c>
      <c r="L30" s="22">
        <f>J39*0.0119</f>
        <v>0</v>
      </c>
      <c r="M30" s="1155">
        <f t="shared" si="1"/>
        <v>8.2711903500948827E-2</v>
      </c>
      <c r="N30" s="325">
        <v>8.8835850467250274E-2</v>
      </c>
    </row>
    <row r="31" spans="2:17" hidden="1">
      <c r="B31" s="8" t="s">
        <v>329</v>
      </c>
      <c r="C31" s="8"/>
      <c r="D31" s="199">
        <v>0.02</v>
      </c>
      <c r="E31" s="199"/>
      <c r="F31" s="202">
        <f>I31/'Product Inputs'!$G$34/12</f>
        <v>2781.0208333333335</v>
      </c>
      <c r="G31" s="202"/>
      <c r="H31" s="202"/>
      <c r="I31" s="202">
        <f>SUM($I$13,$I$15,$I$17)*D31</f>
        <v>1067912</v>
      </c>
      <c r="J31" s="202" t="e">
        <f>I31*(1+#REF!)</f>
        <v>#REF!</v>
      </c>
      <c r="M31" s="605">
        <f t="shared" si="1"/>
        <v>-9.0058000185679575E-3</v>
      </c>
      <c r="N31" s="325">
        <v>1.0994199981432043E-2</v>
      </c>
    </row>
    <row r="32" spans="2:17" hidden="1">
      <c r="B32" s="30" t="s">
        <v>448</v>
      </c>
      <c r="C32" s="30"/>
      <c r="D32" s="711">
        <f>SUM(D21:D31)</f>
        <v>0.23729806706538031</v>
      </c>
      <c r="E32" s="204"/>
      <c r="F32" s="31">
        <f>SUM(F21:F31)</f>
        <v>32998.870922227543</v>
      </c>
      <c r="I32" s="31">
        <f>SUM(I21:I31)</f>
        <v>12671566.434135377</v>
      </c>
      <c r="J32" s="31" t="e">
        <f>SUM(J21:J31)</f>
        <v>#REF!</v>
      </c>
      <c r="K32" s="31"/>
      <c r="M32" s="605">
        <f t="shared" si="1"/>
        <v>0.16750167239512853</v>
      </c>
      <c r="N32" s="325">
        <v>0.40479973946050885</v>
      </c>
    </row>
    <row r="33" spans="1:17"/>
    <row r="34" spans="1:17">
      <c r="A34" s="2" t="s">
        <v>1</v>
      </c>
      <c r="B34" s="30" t="s">
        <v>449</v>
      </c>
      <c r="C34" s="30"/>
      <c r="I34" s="31">
        <f>I14+I16+I17</f>
        <v>169945.8</v>
      </c>
      <c r="J34" s="31">
        <f>J14+J16+J17</f>
        <v>185124.16319999998</v>
      </c>
      <c r="K34" s="31"/>
    </row>
    <row r="35" spans="1:17"/>
    <row r="36" spans="1:17">
      <c r="B36" s="2" t="s">
        <v>450</v>
      </c>
      <c r="D36" s="26"/>
      <c r="E36" s="26"/>
      <c r="I36" s="22">
        <f>I13</f>
        <v>53371600</v>
      </c>
      <c r="L36" s="119">
        <f>J36/32</f>
        <v>0</v>
      </c>
    </row>
    <row r="37" spans="1:17">
      <c r="B37" s="2" t="s">
        <v>451</v>
      </c>
      <c r="D37" s="26">
        <f>Summary!K8</f>
        <v>4.2500000000000003E-2</v>
      </c>
      <c r="E37" s="26"/>
      <c r="I37" s="22">
        <f>J34/D37</f>
        <v>4355862.663529411</v>
      </c>
    </row>
    <row r="38" spans="1:17">
      <c r="B38" s="8" t="s">
        <v>717</v>
      </c>
      <c r="C38" s="8"/>
      <c r="D38" s="200">
        <v>3.5000000000000003E-2</v>
      </c>
      <c r="E38" s="200"/>
      <c r="F38" s="202"/>
      <c r="G38" s="202"/>
      <c r="H38" s="202"/>
      <c r="I38" s="202" cm="1">
        <f t="array" ref="I38">-SUM(I36:I37*D38)</f>
        <v>-2020461.1932235297</v>
      </c>
      <c r="J38" s="202"/>
    </row>
    <row r="39" spans="1:17">
      <c r="B39" s="30" t="s">
        <v>453</v>
      </c>
      <c r="C39" s="30"/>
      <c r="I39" s="22">
        <f>SUM(I36:I38)</f>
        <v>55707001.470305882</v>
      </c>
    </row>
    <row r="40" spans="1:17">
      <c r="K40" s="119"/>
    </row>
    <row r="41" spans="1:17">
      <c r="B41" s="2" t="s">
        <v>454</v>
      </c>
      <c r="I41" s="22">
        <f>'4YR (Dev) CF'!J42+J41</f>
        <v>-31650600</v>
      </c>
      <c r="J41" s="22">
        <v>849400</v>
      </c>
      <c r="K41" s="605" t="s">
        <v>820</v>
      </c>
    </row>
    <row r="42" spans="1:17">
      <c r="B42" s="2" t="s">
        <v>456</v>
      </c>
      <c r="I42" s="22">
        <f>'4YR (Dev) CF'!J43</f>
        <v>-7083669.6530700698</v>
      </c>
      <c r="K42" s="1205"/>
    </row>
    <row r="43" spans="1:17">
      <c r="B43" s="2" t="s">
        <v>455</v>
      </c>
      <c r="D43" s="26">
        <f>Summary!F48</f>
        <v>0.02</v>
      </c>
      <c r="E43" s="26"/>
      <c r="I43" s="22">
        <f>D43*I42</f>
        <v>-141673.39306140141</v>
      </c>
      <c r="K43" s="119"/>
    </row>
    <row r="44" spans="1:17">
      <c r="J44" s="119"/>
    </row>
    <row r="45" spans="1:17">
      <c r="B45" s="8" t="s">
        <v>457</v>
      </c>
      <c r="C45" s="8"/>
      <c r="D45" s="8"/>
      <c r="E45" s="22">
        <f>'4YR (Dev) CF'!E46</f>
        <v>-3447796.6100000003</v>
      </c>
      <c r="F45" s="336">
        <f>'4YR (Dev) CF'!F46</f>
        <v>-5000000</v>
      </c>
      <c r="G45" s="1377">
        <f>'4YR (Dev) CF'!G46</f>
        <v>0</v>
      </c>
      <c r="H45" s="202"/>
      <c r="I45" s="202"/>
      <c r="J45" s="619"/>
      <c r="K45" s="119"/>
      <c r="L45" s="119"/>
      <c r="M45" s="119"/>
    </row>
    <row r="46" spans="1:17" s="39" customFormat="1" ht="14.7" thickBot="1">
      <c r="A46" s="39" t="s">
        <v>1</v>
      </c>
      <c r="B46" s="494" t="s">
        <v>458</v>
      </c>
      <c r="C46" s="494"/>
      <c r="D46" s="495"/>
      <c r="E46" s="988">
        <f>E45</f>
        <v>-3447796.6100000003</v>
      </c>
      <c r="F46" s="988">
        <f>F45</f>
        <v>-5000000</v>
      </c>
      <c r="G46" s="988">
        <f>G45</f>
        <v>0</v>
      </c>
      <c r="H46" s="988">
        <f>SUM(H34,H39,H41:H45)</f>
        <v>0</v>
      </c>
      <c r="I46" s="988">
        <f>SUM(I34,I39,I41:I45)</f>
        <v>17001004.224174406</v>
      </c>
      <c r="J46" s="988"/>
      <c r="K46" s="26"/>
      <c r="L46" s="26"/>
      <c r="M46" s="610"/>
      <c r="N46" s="26"/>
      <c r="O46" s="26"/>
      <c r="P46" s="26"/>
      <c r="Q46" s="26"/>
    </row>
    <row r="47" spans="1:17" s="39" customFormat="1">
      <c r="B47" s="17" t="s">
        <v>485</v>
      </c>
      <c r="C47" s="1119"/>
      <c r="D47" s="482">
        <f>XIRR(E46:I46,E12:I12)</f>
        <v>0.16367252469062807</v>
      </c>
      <c r="E47" s="499"/>
      <c r="F47" s="496"/>
      <c r="G47" s="424"/>
      <c r="H47" s="424"/>
      <c r="I47" s="496"/>
      <c r="J47" s="606"/>
      <c r="K47" s="77"/>
      <c r="L47" s="607"/>
      <c r="M47" s="607"/>
      <c r="N47" s="607"/>
      <c r="O47" s="607"/>
      <c r="P47" s="607"/>
      <c r="Q47" s="534"/>
    </row>
    <row r="48" spans="1:17">
      <c r="B48" s="16" t="s">
        <v>486</v>
      </c>
      <c r="D48" s="483">
        <f>-I46/SUM(E46:G46)</f>
        <v>2.0124779287476722</v>
      </c>
      <c r="E48" s="207"/>
      <c r="J48" s="611"/>
      <c r="K48" s="608"/>
      <c r="L48" s="609"/>
      <c r="M48" s="609"/>
      <c r="N48" s="609"/>
      <c r="O48" s="609"/>
      <c r="P48" s="609"/>
      <c r="Q48" s="609"/>
    </row>
    <row r="49" spans="1:20" ht="14.7" thickBot="1">
      <c r="B49" s="19" t="s">
        <v>487</v>
      </c>
      <c r="C49" s="1120"/>
      <c r="D49" s="484">
        <f>SUM(E46:J46)</f>
        <v>8553207.614174407</v>
      </c>
      <c r="E49" s="500"/>
      <c r="J49" s="605"/>
      <c r="K49" s="608"/>
      <c r="L49" s="609"/>
      <c r="M49" s="609"/>
      <c r="N49" s="609"/>
      <c r="O49" s="609"/>
      <c r="P49" s="609"/>
      <c r="Q49" s="609"/>
    </row>
    <row r="50" spans="1:20">
      <c r="D50" s="549"/>
      <c r="E50" s="326"/>
      <c r="J50" s="605"/>
      <c r="K50" s="608"/>
      <c r="M50" s="609"/>
      <c r="N50" s="609"/>
      <c r="O50" s="609"/>
      <c r="P50" s="609"/>
      <c r="Q50" s="609"/>
    </row>
    <row r="51" spans="1:20">
      <c r="B51" s="30" t="s">
        <v>831</v>
      </c>
      <c r="D51" s="1023">
        <v>0.18</v>
      </c>
      <c r="E51" s="26"/>
      <c r="F51" s="316">
        <f>F46</f>
        <v>-5000000</v>
      </c>
      <c r="I51" s="22">
        <v>8324190.7321959799</v>
      </c>
      <c r="J51" s="609">
        <f>XIRR(F51:I51,F12:I12)</f>
        <v>0.17932065129280092</v>
      </c>
      <c r="N51" s="609"/>
    </row>
    <row r="52" spans="1:20">
      <c r="B52" s="30" t="s">
        <v>750</v>
      </c>
      <c r="C52" s="30"/>
      <c r="D52" s="1207">
        <v>0.08</v>
      </c>
      <c r="E52" s="324">
        <v>-3447796.6100000003</v>
      </c>
      <c r="G52" s="1377"/>
      <c r="H52" s="316"/>
      <c r="I52" s="316">
        <v>5554383.80704829</v>
      </c>
      <c r="J52" s="1032">
        <f>XIRR(E52:I52,E12:I12)</f>
        <v>7.8117558360099787E-2</v>
      </c>
    </row>
    <row r="53" spans="1:20">
      <c r="B53" s="30"/>
      <c r="C53" s="30"/>
      <c r="D53" s="1206"/>
      <c r="F53" s="316"/>
      <c r="G53" s="316"/>
      <c r="H53" s="316"/>
      <c r="I53" s="316"/>
      <c r="K53" s="2"/>
      <c r="L53" s="2"/>
      <c r="M53" s="2"/>
      <c r="N53" s="2"/>
      <c r="O53" s="2"/>
      <c r="P53" s="2"/>
    </row>
    <row r="54" spans="1:20">
      <c r="B54" s="30" t="s">
        <v>705</v>
      </c>
      <c r="C54" s="30"/>
      <c r="D54" s="1206"/>
      <c r="F54" s="316"/>
      <c r="G54" s="316"/>
      <c r="H54" s="316"/>
      <c r="I54" s="316">
        <f>I46-I52-I51</f>
        <v>3122429.6849301355</v>
      </c>
      <c r="K54" s="2"/>
      <c r="L54" s="2"/>
      <c r="M54" s="2"/>
      <c r="N54" s="2"/>
      <c r="O54" s="2"/>
      <c r="P54" s="2"/>
    </row>
    <row r="55" spans="1:20">
      <c r="B55" s="32" t="s">
        <v>703</v>
      </c>
      <c r="C55" s="32"/>
      <c r="D55" s="1275">
        <v>0.7</v>
      </c>
      <c r="E55" s="18"/>
      <c r="F55" s="742"/>
      <c r="G55" s="742"/>
      <c r="H55" s="742"/>
      <c r="I55" s="742">
        <f>I54*D55</f>
        <v>2185700.7794510946</v>
      </c>
      <c r="K55" s="2"/>
      <c r="L55" s="2"/>
      <c r="M55" s="2"/>
      <c r="N55" s="2"/>
      <c r="O55" s="2"/>
      <c r="P55" s="2"/>
    </row>
    <row r="56" spans="1:20">
      <c r="B56" s="30" t="s">
        <v>706</v>
      </c>
      <c r="C56" s="30"/>
      <c r="D56" s="1207">
        <v>0.3</v>
      </c>
      <c r="F56" s="316"/>
      <c r="G56" s="316"/>
      <c r="H56" s="316"/>
      <c r="I56" s="316">
        <f>I54*D56</f>
        <v>936728.90547904058</v>
      </c>
      <c r="K56" s="2"/>
      <c r="L56" s="2"/>
      <c r="M56" s="2"/>
      <c r="N56" s="2"/>
      <c r="P56" s="2"/>
    </row>
    <row r="57" spans="1:20">
      <c r="B57" s="30"/>
      <c r="C57" s="205"/>
      <c r="D57" s="1206"/>
      <c r="F57" s="316"/>
      <c r="G57" s="316"/>
      <c r="H57" s="316"/>
      <c r="I57" s="316"/>
      <c r="K57" s="2"/>
      <c r="L57" s="2"/>
      <c r="M57" s="2"/>
      <c r="N57" s="2"/>
      <c r="O57" s="2"/>
      <c r="P57" s="2"/>
    </row>
    <row r="58" spans="1:20">
      <c r="B58" s="30" t="s">
        <v>704</v>
      </c>
      <c r="C58" s="1252" t="s">
        <v>702</v>
      </c>
      <c r="D58" s="1253" t="s">
        <v>726</v>
      </c>
      <c r="F58" s="316"/>
      <c r="G58" s="316"/>
      <c r="H58" s="316"/>
      <c r="I58" s="316"/>
      <c r="K58" s="1255"/>
      <c r="L58" s="2"/>
      <c r="M58" s="2"/>
      <c r="N58" s="2"/>
      <c r="O58" s="2"/>
      <c r="P58" s="2"/>
    </row>
    <row r="59" spans="1:20" ht="14.7" thickBot="1">
      <c r="B59" s="30" t="s">
        <v>703</v>
      </c>
      <c r="C59" s="1208">
        <f>+XIRR(E59:I59,E12:I12)</f>
        <v>0.13604976534843446</v>
      </c>
      <c r="D59" s="1209">
        <f>I59/-(E59+F59+G59)</f>
        <v>2.2449365383242208</v>
      </c>
      <c r="E59" s="324">
        <f>E52</f>
        <v>-3447796.6100000003</v>
      </c>
      <c r="F59" s="316"/>
      <c r="G59" s="316">
        <f>G52</f>
        <v>0</v>
      </c>
      <c r="H59" s="316"/>
      <c r="I59" s="316">
        <f>I55+I52</f>
        <v>7740084.5864993846</v>
      </c>
      <c r="K59" s="1198"/>
      <c r="L59" s="2"/>
      <c r="M59" s="2"/>
      <c r="N59" s="2"/>
      <c r="O59" s="2"/>
      <c r="P59" s="2"/>
    </row>
    <row r="60" spans="1:20" ht="14.7" thickBot="1">
      <c r="B60" s="1210" t="s">
        <v>707</v>
      </c>
      <c r="C60" s="1211"/>
      <c r="D60" s="1212"/>
      <c r="E60" s="1213"/>
      <c r="F60" s="1214"/>
      <c r="G60" s="1214"/>
      <c r="H60" s="1214"/>
      <c r="I60" s="1215">
        <f>I56</f>
        <v>936728.90547904058</v>
      </c>
      <c r="K60" s="1198"/>
      <c r="L60" s="2"/>
      <c r="M60" s="2"/>
      <c r="N60" s="2"/>
      <c r="O60" s="2"/>
      <c r="P60" s="2"/>
    </row>
    <row r="61" spans="1:20">
      <c r="B61" s="30"/>
      <c r="C61" s="30"/>
      <c r="D61" s="1206"/>
      <c r="F61" s="316"/>
      <c r="G61" s="316"/>
      <c r="H61" s="316"/>
      <c r="I61" s="316"/>
      <c r="J61" s="316"/>
      <c r="K61" s="1198"/>
      <c r="L61" s="2"/>
      <c r="M61" s="2"/>
      <c r="N61" s="2"/>
      <c r="O61" s="2"/>
      <c r="P61" s="2"/>
    </row>
    <row r="62" spans="1:20">
      <c r="B62" s="30"/>
      <c r="C62" s="30"/>
      <c r="D62" s="607"/>
      <c r="E62" s="1255"/>
      <c r="F62" s="335"/>
      <c r="G62" s="335"/>
      <c r="H62" s="335"/>
      <c r="I62" s="335"/>
      <c r="J62" s="316"/>
      <c r="K62" s="1198"/>
      <c r="L62" s="2"/>
      <c r="M62" s="2"/>
      <c r="N62" s="2"/>
      <c r="O62" s="2"/>
      <c r="P62" s="2"/>
    </row>
    <row r="63" spans="1:20">
      <c r="B63" s="30"/>
      <c r="C63" s="1287"/>
      <c r="D63" s="1289"/>
      <c r="E63" s="1287"/>
      <c r="F63" s="1287"/>
      <c r="G63" s="119"/>
      <c r="H63" s="335"/>
      <c r="I63" s="335"/>
      <c r="J63" s="335"/>
      <c r="K63" s="1277"/>
      <c r="L63" s="119"/>
    </row>
    <row r="64" spans="1:20" s="22" customFormat="1">
      <c r="A64" s="2"/>
      <c r="B64" s="30"/>
      <c r="C64" s="1276"/>
      <c r="D64" s="1290"/>
      <c r="E64" s="1276"/>
      <c r="F64" s="1276"/>
      <c r="G64" s="119"/>
      <c r="H64" s="335"/>
      <c r="I64" s="335"/>
      <c r="J64" s="335"/>
      <c r="K64" s="1277"/>
      <c r="L64" s="119"/>
      <c r="R64" s="2"/>
      <c r="S64" s="2"/>
      <c r="T64" s="2"/>
    </row>
    <row r="65" spans="1:20" s="22" customFormat="1">
      <c r="A65" s="2"/>
      <c r="B65" s="30"/>
      <c r="C65" s="2"/>
      <c r="D65" s="1291"/>
      <c r="E65" s="1288"/>
      <c r="F65" s="1288"/>
      <c r="G65" s="119"/>
      <c r="H65" s="335"/>
      <c r="I65" s="335"/>
      <c r="J65" s="335"/>
      <c r="K65" s="2"/>
      <c r="L65" s="119"/>
      <c r="R65" s="2"/>
      <c r="S65" s="2"/>
      <c r="T65" s="2"/>
    </row>
    <row r="66" spans="1:20" s="22" customFormat="1">
      <c r="A66" s="2"/>
      <c r="B66" s="30"/>
      <c r="C66" s="30"/>
      <c r="D66" s="534"/>
      <c r="E66" s="2"/>
      <c r="F66" s="335"/>
      <c r="G66" s="335"/>
      <c r="H66" s="335"/>
      <c r="I66" s="335"/>
      <c r="J66" s="2"/>
      <c r="K66" s="119"/>
      <c r="L66" s="2"/>
      <c r="M66" s="2"/>
      <c r="N66" s="2"/>
      <c r="O66" s="2"/>
      <c r="P66" s="2"/>
      <c r="R66" s="2"/>
      <c r="S66" s="2"/>
      <c r="T66" s="2"/>
    </row>
    <row r="67" spans="1:20" s="22" customFormat="1">
      <c r="A67" s="2"/>
      <c r="B67" s="30"/>
      <c r="C67" s="30"/>
      <c r="D67" s="534"/>
      <c r="E67" s="2"/>
      <c r="F67" s="335"/>
      <c r="G67" s="335"/>
      <c r="H67" s="335"/>
      <c r="I67" s="335"/>
      <c r="J67" s="2"/>
      <c r="K67" s="119"/>
      <c r="L67" s="2"/>
      <c r="M67" s="2"/>
      <c r="N67" s="2"/>
      <c r="O67" s="2"/>
      <c r="P67" s="2"/>
      <c r="R67" s="2"/>
      <c r="S67" s="2"/>
      <c r="T67" s="2"/>
    </row>
    <row r="68" spans="1:20" s="22" customFormat="1">
      <c r="A68" s="2"/>
      <c r="B68" s="30"/>
      <c r="C68" s="30"/>
      <c r="D68" s="1425"/>
      <c r="E68" s="324"/>
      <c r="F68" s="335"/>
      <c r="G68" s="335"/>
      <c r="H68" s="335"/>
      <c r="I68" s="335"/>
      <c r="J68" s="1286"/>
      <c r="K68" s="119"/>
      <c r="L68" s="2"/>
      <c r="M68" s="2"/>
      <c r="N68" s="2"/>
      <c r="O68" s="2"/>
      <c r="P68" s="2"/>
      <c r="R68" s="2"/>
      <c r="S68" s="2"/>
      <c r="T68" s="2"/>
    </row>
    <row r="69" spans="1:20" s="22" customFormat="1">
      <c r="A69" s="2"/>
      <c r="B69" s="30"/>
      <c r="C69" s="30"/>
      <c r="D69" s="534"/>
      <c r="E69" s="2"/>
      <c r="F69" s="335"/>
      <c r="G69" s="335"/>
      <c r="H69" s="335"/>
      <c r="I69" s="335"/>
      <c r="J69" s="119"/>
      <c r="K69" s="2"/>
      <c r="L69" s="2"/>
      <c r="M69" s="2"/>
      <c r="N69" s="2"/>
      <c r="O69" s="2"/>
      <c r="P69" s="2"/>
      <c r="R69" s="2"/>
      <c r="S69" s="2"/>
      <c r="T69" s="2"/>
    </row>
    <row r="70" spans="1:20" s="22" customFormat="1">
      <c r="A70" s="2"/>
      <c r="B70" s="30"/>
      <c r="C70" s="30"/>
      <c r="D70" s="534"/>
      <c r="E70" s="2"/>
      <c r="F70" s="335"/>
      <c r="G70" s="335"/>
      <c r="H70" s="335"/>
      <c r="I70" s="335"/>
      <c r="J70" s="119"/>
      <c r="K70" s="2"/>
      <c r="L70" s="2"/>
      <c r="M70" s="2"/>
      <c r="N70" s="2"/>
      <c r="O70" s="2"/>
      <c r="P70" s="2"/>
      <c r="R70" s="2"/>
      <c r="S70" s="2"/>
      <c r="T70" s="2"/>
    </row>
    <row r="71" spans="1:20" s="22" customFormat="1">
      <c r="A71" s="2"/>
      <c r="B71" s="30"/>
      <c r="C71" s="30"/>
      <c r="D71" s="1425"/>
      <c r="E71" s="2"/>
      <c r="F71" s="335"/>
      <c r="G71" s="335"/>
      <c r="H71" s="335"/>
      <c r="I71" s="335"/>
      <c r="J71" s="119"/>
      <c r="K71" s="2"/>
      <c r="L71" s="2"/>
      <c r="M71" s="2"/>
      <c r="N71" s="2"/>
      <c r="O71" s="2"/>
      <c r="P71" s="2"/>
      <c r="R71" s="2"/>
      <c r="S71" s="2"/>
      <c r="T71" s="2"/>
    </row>
    <row r="72" spans="1:20" s="22" customFormat="1">
      <c r="A72" s="2"/>
      <c r="B72" s="30"/>
      <c r="C72" s="30"/>
      <c r="D72" s="1425"/>
      <c r="E72" s="2"/>
      <c r="F72" s="335"/>
      <c r="G72" s="335"/>
      <c r="H72" s="335"/>
      <c r="I72" s="335"/>
      <c r="J72" s="119"/>
      <c r="K72" s="2"/>
      <c r="L72" s="2"/>
      <c r="M72" s="2"/>
      <c r="N72" s="2"/>
      <c r="O72" s="2"/>
      <c r="P72" s="2"/>
      <c r="R72" s="2"/>
      <c r="S72" s="2"/>
      <c r="T72" s="2"/>
    </row>
    <row r="73" spans="1:20" s="22" customFormat="1">
      <c r="A73" s="2"/>
      <c r="B73" s="30"/>
      <c r="C73" s="205"/>
      <c r="D73" s="534"/>
      <c r="E73" s="2"/>
      <c r="F73" s="335"/>
      <c r="G73" s="335"/>
      <c r="H73" s="335"/>
      <c r="I73" s="335"/>
      <c r="J73" s="119"/>
      <c r="K73" s="2"/>
      <c r="L73" s="2"/>
      <c r="M73" s="2"/>
      <c r="N73" s="2"/>
      <c r="O73" s="2"/>
      <c r="P73" s="2"/>
      <c r="R73" s="2"/>
      <c r="S73" s="2"/>
      <c r="T73" s="2"/>
    </row>
    <row r="74" spans="1:20" s="22" customFormat="1">
      <c r="A74" s="2"/>
      <c r="B74" s="30"/>
      <c r="C74" s="1426"/>
      <c r="D74" s="1425"/>
      <c r="E74" s="2"/>
      <c r="F74" s="335"/>
      <c r="G74" s="335"/>
      <c r="H74" s="335"/>
      <c r="I74" s="335"/>
      <c r="J74" s="119"/>
      <c r="K74" s="2"/>
      <c r="L74" s="2"/>
      <c r="M74" s="2"/>
      <c r="N74" s="2"/>
      <c r="O74" s="2"/>
      <c r="P74" s="2"/>
      <c r="R74" s="2"/>
      <c r="S74" s="2"/>
      <c r="T74" s="2"/>
    </row>
    <row r="75" spans="1:20" s="22" customFormat="1">
      <c r="A75" s="2"/>
      <c r="B75" s="30"/>
      <c r="C75" s="1290"/>
      <c r="D75" s="2"/>
      <c r="E75" s="324"/>
      <c r="F75" s="335"/>
      <c r="G75" s="335"/>
      <c r="H75" s="335"/>
      <c r="I75" s="335"/>
      <c r="J75" s="119"/>
      <c r="K75" s="2"/>
      <c r="L75" s="2"/>
      <c r="M75" s="2"/>
      <c r="N75" s="2"/>
      <c r="O75" s="2"/>
      <c r="P75" s="2"/>
      <c r="R75" s="2"/>
      <c r="S75" s="2"/>
      <c r="T75" s="2"/>
    </row>
    <row r="76" spans="1:20" s="22" customFormat="1">
      <c r="A76" s="2"/>
      <c r="B76" s="30"/>
      <c r="C76" s="30"/>
      <c r="D76" s="534"/>
      <c r="E76" s="2"/>
      <c r="F76" s="335"/>
      <c r="G76" s="335"/>
      <c r="H76" s="335"/>
      <c r="I76" s="1427"/>
      <c r="J76" s="119"/>
      <c r="K76" s="2"/>
      <c r="L76" s="2"/>
      <c r="M76" s="2"/>
      <c r="N76" s="2"/>
      <c r="O76" s="2"/>
      <c r="P76" s="2"/>
      <c r="R76" s="2"/>
      <c r="S76" s="2"/>
      <c r="T76" s="2"/>
    </row>
    <row r="77" spans="1:20" s="22" customFormat="1">
      <c r="A77" s="2"/>
      <c r="B77" s="30"/>
      <c r="C77" s="30"/>
      <c r="D77" s="534"/>
      <c r="E77" s="2"/>
      <c r="F77" s="335"/>
      <c r="G77" s="335"/>
      <c r="H77" s="335"/>
      <c r="I77" s="335"/>
      <c r="J77" s="335"/>
      <c r="K77" s="2"/>
      <c r="L77" s="2"/>
      <c r="M77" s="2"/>
      <c r="N77" s="2"/>
      <c r="O77" s="2"/>
      <c r="P77" s="2"/>
      <c r="R77" s="2"/>
      <c r="S77" s="2"/>
      <c r="T77" s="2"/>
    </row>
    <row r="78" spans="1:20" s="22" customFormat="1">
      <c r="A78" s="2"/>
      <c r="B78" s="30"/>
      <c r="C78" s="30"/>
      <c r="D78" s="534"/>
      <c r="E78" s="2"/>
      <c r="F78" s="335"/>
      <c r="G78" s="335"/>
      <c r="H78" s="335"/>
      <c r="I78" s="335"/>
      <c r="J78" s="335"/>
      <c r="K78" s="2"/>
      <c r="L78" s="2"/>
      <c r="M78" s="2"/>
      <c r="N78" s="2"/>
      <c r="O78" s="2"/>
      <c r="P78" s="2"/>
      <c r="R78" s="2"/>
      <c r="S78" s="2"/>
      <c r="T78" s="2"/>
    </row>
    <row r="79" spans="1:20" s="22" customFormat="1">
      <c r="A79" s="2"/>
      <c r="B79" s="130"/>
      <c r="C79" s="1287"/>
      <c r="D79" s="1289"/>
      <c r="E79" s="1287"/>
      <c r="F79" s="1287"/>
      <c r="G79" s="1287"/>
      <c r="H79" s="335"/>
      <c r="I79" s="335"/>
      <c r="J79" s="335"/>
      <c r="K79" s="2"/>
      <c r="L79" s="2"/>
      <c r="M79" s="2"/>
      <c r="N79" s="2"/>
      <c r="O79" s="2"/>
      <c r="P79" s="2"/>
      <c r="R79" s="2"/>
      <c r="S79" s="2"/>
      <c r="T79" s="2"/>
    </row>
    <row r="80" spans="1:20">
      <c r="C80" s="1276"/>
      <c r="D80" s="1290"/>
      <c r="E80" s="1276"/>
      <c r="F80" s="1276"/>
      <c r="G80" s="1276"/>
      <c r="H80" s="335"/>
      <c r="I80" s="335"/>
      <c r="J80" s="335"/>
      <c r="K80" s="2"/>
      <c r="L80" s="2"/>
      <c r="M80" s="2"/>
      <c r="N80" s="2"/>
      <c r="O80" s="2"/>
      <c r="P80" s="2"/>
    </row>
    <row r="81" spans="1:20">
      <c r="C81" s="1276"/>
      <c r="D81" s="1290"/>
      <c r="E81" s="1276"/>
      <c r="F81" s="1276"/>
      <c r="G81" s="1276"/>
      <c r="H81" s="335"/>
      <c r="I81" s="335"/>
      <c r="J81" s="335"/>
      <c r="K81" s="2"/>
      <c r="L81" s="2"/>
      <c r="M81" s="2"/>
      <c r="N81" s="2"/>
      <c r="O81" s="2"/>
      <c r="P81" s="2"/>
    </row>
    <row r="82" spans="1:20">
      <c r="B82" s="30"/>
      <c r="C82" s="30"/>
      <c r="D82" s="534"/>
      <c r="F82" s="335"/>
      <c r="G82" s="335"/>
      <c r="H82" s="335"/>
      <c r="I82" s="335"/>
      <c r="J82" s="335"/>
      <c r="K82" s="2"/>
      <c r="L82" s="2"/>
      <c r="M82" s="2"/>
      <c r="N82" s="2"/>
      <c r="O82" s="2"/>
      <c r="P82" s="2"/>
    </row>
    <row r="83" spans="1:20">
      <c r="B83" s="30"/>
      <c r="C83" s="30"/>
      <c r="D83" s="534"/>
      <c r="F83" s="335"/>
      <c r="G83" s="335"/>
      <c r="H83" s="335"/>
      <c r="I83" s="335"/>
      <c r="J83" s="335"/>
      <c r="K83" s="2"/>
      <c r="L83" s="2"/>
      <c r="M83" s="2"/>
      <c r="N83" s="2"/>
      <c r="O83" s="2"/>
      <c r="P83" s="2"/>
    </row>
    <row r="84" spans="1:20">
      <c r="B84" s="30"/>
      <c r="C84" s="30"/>
      <c r="D84" s="534"/>
      <c r="F84" s="335"/>
      <c r="G84" s="335"/>
      <c r="H84" s="335"/>
      <c r="I84" s="335"/>
      <c r="J84" s="335"/>
      <c r="K84" s="2"/>
      <c r="L84" s="2"/>
      <c r="M84" s="2"/>
      <c r="N84" s="2"/>
      <c r="O84" s="2"/>
      <c r="P84" s="2"/>
    </row>
    <row r="85" spans="1:20">
      <c r="B85" s="30"/>
      <c r="C85" s="30"/>
      <c r="D85" s="534"/>
      <c r="F85" s="335"/>
      <c r="G85" s="335"/>
      <c r="H85" s="335"/>
      <c r="I85" s="335"/>
      <c r="J85" s="335"/>
      <c r="K85" s="2"/>
      <c r="L85" s="2"/>
      <c r="M85" s="2"/>
      <c r="N85" s="2"/>
      <c r="O85" s="2"/>
      <c r="P85" s="2"/>
    </row>
    <row r="86" spans="1:20">
      <c r="E86" s="119"/>
      <c r="F86" s="119"/>
      <c r="G86" s="119"/>
      <c r="H86" s="119"/>
      <c r="I86" s="119"/>
      <c r="J86" s="1029"/>
      <c r="K86" s="119"/>
      <c r="L86" s="119"/>
    </row>
    <row r="87" spans="1:20">
      <c r="E87" s="22"/>
      <c r="J87" s="583"/>
    </row>
    <row r="88" spans="1:20">
      <c r="E88" s="22"/>
      <c r="J88" s="583"/>
    </row>
    <row r="89" spans="1:20">
      <c r="E89" s="22"/>
      <c r="J89" s="583"/>
    </row>
    <row r="90" spans="1:20">
      <c r="E90" s="22"/>
      <c r="J90" s="583"/>
    </row>
    <row r="91" spans="1:20">
      <c r="E91" s="22"/>
      <c r="J91" s="583"/>
    </row>
    <row r="92" spans="1:20">
      <c r="B92" s="30"/>
      <c r="C92" s="30"/>
      <c r="D92" s="215"/>
      <c r="E92" s="1121"/>
      <c r="F92" s="119"/>
      <c r="G92" s="119"/>
      <c r="H92" s="119"/>
      <c r="I92" s="119"/>
      <c r="J92" s="1029"/>
      <c r="K92" s="119"/>
      <c r="L92" s="119"/>
      <c r="M92" s="119"/>
      <c r="N92" s="119"/>
      <c r="O92" s="119"/>
      <c r="P92" s="119"/>
      <c r="Q92" s="119"/>
    </row>
    <row r="93" spans="1:20">
      <c r="B93" s="30"/>
      <c r="C93" s="30"/>
      <c r="D93" s="1030"/>
      <c r="E93" s="1031"/>
      <c r="F93" s="1031"/>
      <c r="G93" s="119"/>
      <c r="H93" s="119"/>
      <c r="I93" s="119"/>
      <c r="J93" s="1029"/>
      <c r="K93" s="119"/>
      <c r="L93" s="119"/>
      <c r="M93" s="119"/>
      <c r="N93" s="119"/>
      <c r="O93" s="119"/>
      <c r="P93" s="119"/>
      <c r="Q93" s="119"/>
    </row>
    <row r="94" spans="1:20">
      <c r="B94" s="30"/>
      <c r="C94" s="30"/>
      <c r="E94" s="22"/>
    </row>
    <row r="95" spans="1:20">
      <c r="B95" s="30"/>
      <c r="C95" s="30"/>
      <c r="E95" s="22"/>
    </row>
    <row r="96" spans="1:20" s="22" customFormat="1">
      <c r="A96" s="2"/>
      <c r="B96" s="30"/>
      <c r="C96" s="30"/>
      <c r="D96" s="2"/>
      <c r="R96" s="2"/>
      <c r="S96" s="2"/>
      <c r="T96" s="2"/>
    </row>
    <row r="97" spans="1:20" s="22" customFormat="1">
      <c r="A97" s="2"/>
      <c r="B97" s="30"/>
      <c r="C97" s="30"/>
      <c r="D97" s="2"/>
      <c r="R97" s="2"/>
      <c r="S97" s="2"/>
      <c r="T97" s="2"/>
    </row>
    <row r="98" spans="1:20" s="22" customFormat="1">
      <c r="A98" s="2"/>
      <c r="B98" s="2"/>
      <c r="C98" s="2"/>
      <c r="D98" s="2"/>
      <c r="R98" s="2"/>
      <c r="S98" s="2"/>
      <c r="T98" s="2"/>
    </row>
    <row r="99" spans="1:20" s="22" customFormat="1">
      <c r="A99" s="2"/>
      <c r="B99" s="2"/>
      <c r="C99" s="2"/>
      <c r="D99" s="2"/>
      <c r="J99" s="213"/>
      <c r="R99" s="2"/>
      <c r="S99" s="2"/>
      <c r="T99" s="2"/>
    </row>
    <row r="100" spans="1:20" s="22" customFormat="1">
      <c r="A100" s="2"/>
      <c r="B100" s="2"/>
      <c r="C100" s="2"/>
      <c r="D100" s="2"/>
      <c r="J100" s="213"/>
      <c r="R100" s="2"/>
      <c r="S100" s="2"/>
      <c r="T100" s="2"/>
    </row>
    <row r="101" spans="1:20" s="22" customFormat="1" hidden="1">
      <c r="A101" s="2"/>
      <c r="B101" s="2"/>
      <c r="C101" s="2"/>
      <c r="D101" s="2"/>
      <c r="E101" s="2"/>
      <c r="J101" s="28"/>
      <c r="R101" s="2"/>
      <c r="S101" s="2"/>
      <c r="T101" s="2"/>
    </row>
    <row r="102" spans="1:20" s="22" customFormat="1" hidden="1">
      <c r="A102" s="2"/>
      <c r="B102" s="2"/>
      <c r="C102" s="2"/>
      <c r="D102" s="2"/>
      <c r="E102" s="2"/>
      <c r="J102" s="210"/>
      <c r="R102" s="2"/>
      <c r="S102" s="2"/>
      <c r="T102" s="2"/>
    </row>
    <row r="103" spans="1:20" s="22" customFormat="1" hidden="1">
      <c r="A103" s="2"/>
      <c r="B103" s="2"/>
      <c r="C103" s="2"/>
      <c r="D103" s="2"/>
      <c r="E103" s="2"/>
      <c r="J103" s="28"/>
      <c r="R103" s="2"/>
      <c r="S103" s="2"/>
      <c r="T103" s="2"/>
    </row>
    <row r="104" spans="1:20" s="22" customFormat="1" hidden="1">
      <c r="A104" s="2"/>
      <c r="B104" s="2"/>
      <c r="C104" s="2"/>
      <c r="D104" s="2"/>
      <c r="E104" s="2"/>
      <c r="J104" s="210"/>
      <c r="R104" s="2"/>
      <c r="S104" s="2"/>
      <c r="T104" s="2"/>
    </row>
    <row r="105" spans="1:20" s="22" customFormat="1" hidden="1">
      <c r="A105" s="2"/>
      <c r="B105" s="2"/>
      <c r="C105" s="2"/>
      <c r="D105" s="2"/>
      <c r="E105" s="2"/>
      <c r="J105" s="210"/>
      <c r="R105" s="2"/>
      <c r="S105" s="2"/>
      <c r="T105" s="2"/>
    </row>
    <row r="106" spans="1:20" s="22" customFormat="1" hidden="1">
      <c r="A106" s="2"/>
      <c r="B106" s="2"/>
      <c r="C106" s="2"/>
      <c r="D106" s="2"/>
      <c r="E106" s="2"/>
      <c r="J106" s="210"/>
      <c r="R106" s="2"/>
      <c r="S106" s="2"/>
      <c r="T106" s="2"/>
    </row>
    <row r="107" spans="1:20" s="22" customFormat="1" hidden="1">
      <c r="A107" s="2"/>
      <c r="B107" s="2"/>
      <c r="C107" s="2"/>
      <c r="H107" s="2"/>
      <c r="I107" s="2"/>
      <c r="J107" s="2"/>
      <c r="R107" s="2"/>
      <c r="S107" s="2"/>
      <c r="T107" s="2"/>
    </row>
    <row r="108" spans="1:20" s="22" customFormat="1" hidden="1">
      <c r="A108" s="2"/>
      <c r="B108" s="2"/>
      <c r="C108" s="2"/>
      <c r="D108" s="2"/>
      <c r="E108" s="2"/>
      <c r="F108" s="2"/>
      <c r="G108" s="2"/>
      <c r="H108" s="2"/>
      <c r="I108" s="2"/>
      <c r="J108" s="2"/>
      <c r="R108" s="2"/>
      <c r="S108" s="2"/>
      <c r="T108" s="2"/>
    </row>
    <row r="109" spans="1:20" s="22" customFormat="1" hidden="1">
      <c r="A109" s="2"/>
      <c r="B109" s="2"/>
      <c r="C109" s="2"/>
      <c r="D109" s="2"/>
      <c r="E109" s="2"/>
      <c r="F109" s="2"/>
      <c r="G109" s="2"/>
      <c r="H109" s="2"/>
      <c r="I109" s="2"/>
      <c r="J109" s="2"/>
      <c r="R109" s="2"/>
      <c r="S109" s="2"/>
      <c r="T109" s="2"/>
    </row>
    <row r="110" spans="1:20" s="22" customFormat="1" hidden="1">
      <c r="A110" s="2"/>
      <c r="B110" s="2"/>
      <c r="C110" s="2"/>
      <c r="D110" s="2"/>
      <c r="E110" s="2"/>
      <c r="F110" s="2"/>
      <c r="G110" s="2"/>
      <c r="H110" s="2"/>
      <c r="I110" s="2"/>
      <c r="J110" s="2"/>
      <c r="R110" s="2"/>
      <c r="S110" s="2"/>
      <c r="T110" s="2"/>
    </row>
    <row r="111" spans="1:20" s="22" customFormat="1" hidden="1">
      <c r="A111" s="2"/>
      <c r="B111" s="2"/>
      <c r="C111" s="2"/>
      <c r="D111" s="2"/>
      <c r="E111" s="2"/>
      <c r="F111" s="2"/>
      <c r="G111" s="2"/>
      <c r="H111" s="2"/>
      <c r="I111" s="2"/>
      <c r="J111" s="2"/>
      <c r="R111" s="2"/>
      <c r="S111" s="2"/>
      <c r="T111" s="2"/>
    </row>
    <row r="112" spans="1:20"/>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sheetData>
  <mergeCells count="1">
    <mergeCell ref="B2:I3"/>
  </mergeCells>
  <pageMargins left="0.7" right="0.7" top="0.75" bottom="0.75" header="0.3" footer="0.3"/>
  <pageSetup scale="67"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0AFFF-4744-4E8B-8A98-798B15D279F6}">
  <sheetPr>
    <tabColor theme="7" tint="0.79998168889431442"/>
    <pageSetUpPr fitToPage="1"/>
  </sheetPr>
  <dimension ref="A2:AE140"/>
  <sheetViews>
    <sheetView showGridLines="0" view="pageBreakPreview" topLeftCell="A15" zoomScale="85" zoomScaleNormal="100" zoomScaleSheetLayoutView="85" workbookViewId="0">
      <selection activeCell="R44" sqref="R44"/>
    </sheetView>
  </sheetViews>
  <sheetFormatPr defaultColWidth="0" defaultRowHeight="14.35"/>
  <cols>
    <col min="1" max="1" width="1.5" style="39" customWidth="1"/>
    <col min="2" max="2" width="2.88671875" style="39" customWidth="1"/>
    <col min="3" max="3" width="9.21875" style="39" customWidth="1"/>
    <col min="4" max="4" width="12.5" style="39" customWidth="1"/>
    <col min="5" max="5" width="6.5" style="39" customWidth="1"/>
    <col min="6" max="6" width="12.5" style="39" customWidth="1"/>
    <col min="7" max="7" width="11" style="39" customWidth="1"/>
    <col min="8" max="8" width="13.71875" style="39" customWidth="1"/>
    <col min="9" max="9" width="14.38671875" style="39" customWidth="1"/>
    <col min="10" max="10" width="11.88671875" style="39" customWidth="1"/>
    <col min="11" max="11" width="11.88671875" style="39" bestFit="1" customWidth="1"/>
    <col min="12" max="12" width="11.71875" style="39" customWidth="1"/>
    <col min="13" max="13" width="16.5546875" style="39" customWidth="1"/>
    <col min="14" max="14" width="19.71875" style="39" customWidth="1"/>
    <col min="15" max="15" width="15.21875" style="39" customWidth="1"/>
    <col min="16" max="16" width="9" style="39" customWidth="1"/>
    <col min="17" max="17" width="3" style="39" customWidth="1"/>
    <col min="18" max="18" width="18" style="39" customWidth="1"/>
    <col min="19" max="19" width="11.71875" style="39" bestFit="1" customWidth="1"/>
    <col min="20" max="20" width="11.88671875" style="39" customWidth="1"/>
    <col min="21" max="21" width="11.0546875" style="39" customWidth="1"/>
    <col min="22" max="22" width="10.38671875" style="39" bestFit="1" customWidth="1"/>
    <col min="23" max="23" width="7.71875" style="39" bestFit="1" customWidth="1"/>
    <col min="24" max="24" width="11.0546875" style="39" customWidth="1"/>
    <col min="25" max="25" width="9.0546875" style="39" customWidth="1"/>
    <col min="26" max="26" width="9.5546875" style="39" customWidth="1"/>
    <col min="27" max="27" width="12.21875" style="39" bestFit="1" customWidth="1"/>
    <col min="28" max="28" width="7.5546875" style="39" customWidth="1"/>
    <col min="29" max="31" width="10.0546875" style="39" customWidth="1"/>
    <col min="32" max="16384" width="7.5546875" style="39" hidden="1"/>
  </cols>
  <sheetData>
    <row r="2" spans="1:26">
      <c r="A2" s="1"/>
      <c r="B2" s="1"/>
      <c r="C2" s="1"/>
      <c r="D2" s="1"/>
      <c r="E2" s="1"/>
      <c r="F2" s="1"/>
      <c r="G2" s="1"/>
      <c r="H2" s="1"/>
      <c r="I2" s="1"/>
      <c r="J2" s="1"/>
      <c r="K2" s="1"/>
      <c r="L2" s="1"/>
      <c r="M2" s="1"/>
      <c r="N2" s="1"/>
      <c r="O2" s="1"/>
      <c r="P2" s="1"/>
      <c r="Q2" s="1"/>
      <c r="R2" s="1"/>
      <c r="S2" s="1"/>
      <c r="T2" s="1"/>
      <c r="U2" s="12"/>
      <c r="V2" s="1"/>
    </row>
    <row r="3" spans="1:26">
      <c r="A3" s="1"/>
      <c r="B3" s="1"/>
      <c r="C3" s="1463" t="s">
        <v>347</v>
      </c>
      <c r="D3" s="1464"/>
      <c r="E3" s="1464"/>
      <c r="F3" s="1464"/>
      <c r="G3" s="1464"/>
      <c r="H3" s="1464"/>
      <c r="I3" s="1464"/>
      <c r="J3" s="1464"/>
      <c r="K3" s="1464"/>
      <c r="L3" s="1464"/>
      <c r="M3" s="1464"/>
      <c r="N3" s="1464"/>
      <c r="O3" s="1465"/>
      <c r="P3" s="3"/>
      <c r="Q3" s="3"/>
      <c r="R3" s="3"/>
      <c r="S3" s="3"/>
      <c r="T3" s="3"/>
      <c r="U3" s="1"/>
      <c r="V3" s="1"/>
      <c r="W3" s="1"/>
      <c r="X3" s="1"/>
      <c r="Y3" s="52"/>
    </row>
    <row r="4" spans="1:26">
      <c r="A4" s="1"/>
      <c r="B4" s="1"/>
      <c r="C4" s="1466"/>
      <c r="D4" s="1467"/>
      <c r="E4" s="1467"/>
      <c r="F4" s="1467"/>
      <c r="G4" s="1467"/>
      <c r="H4" s="1467"/>
      <c r="I4" s="1467"/>
      <c r="J4" s="1467"/>
      <c r="K4" s="1467"/>
      <c r="L4" s="1467"/>
      <c r="M4" s="1467"/>
      <c r="N4" s="1467"/>
      <c r="O4" s="1468"/>
      <c r="P4" s="3"/>
      <c r="Q4" s="3"/>
      <c r="R4" s="3"/>
      <c r="S4" s="3"/>
      <c r="T4" s="3"/>
      <c r="U4" s="1"/>
      <c r="V4" s="1"/>
      <c r="W4" s="1"/>
      <c r="X4" s="1"/>
      <c r="Y4" s="52"/>
    </row>
    <row r="5" spans="1:26">
      <c r="A5" s="1"/>
      <c r="B5" s="1"/>
      <c r="C5" s="24"/>
      <c r="D5" s="24"/>
      <c r="E5" s="24"/>
      <c r="F5" s="24"/>
      <c r="G5" s="24"/>
      <c r="H5" s="24"/>
      <c r="I5" s="24"/>
      <c r="J5" s="24"/>
      <c r="K5" s="24"/>
      <c r="L5" s="24"/>
      <c r="M5" s="24"/>
      <c r="N5" s="24"/>
      <c r="O5" s="24"/>
      <c r="P5" s="3"/>
      <c r="Q5" s="3"/>
      <c r="R5" s="3"/>
      <c r="S5" s="3"/>
      <c r="T5" s="3"/>
      <c r="U5" s="1"/>
      <c r="V5" s="1"/>
      <c r="W5" s="1"/>
      <c r="X5" s="1"/>
      <c r="Y5" s="52"/>
    </row>
    <row r="6" spans="1:26">
      <c r="A6" s="1"/>
      <c r="B6" s="1"/>
      <c r="C6" s="53" t="s">
        <v>348</v>
      </c>
      <c r="D6" s="53"/>
      <c r="E6" s="53"/>
      <c r="F6" s="53"/>
      <c r="G6" s="53"/>
      <c r="H6" s="53"/>
      <c r="I6" s="54"/>
      <c r="J6" s="54"/>
      <c r="K6" s="55"/>
      <c r="L6" s="56"/>
      <c r="M6" s="56"/>
      <c r="N6" s="54"/>
      <c r="O6" s="57"/>
      <c r="Z6" s="1"/>
    </row>
    <row r="7" spans="1:26">
      <c r="A7" s="1"/>
      <c r="B7" s="1"/>
      <c r="C7" s="58"/>
      <c r="D7" s="59"/>
      <c r="E7" s="59"/>
      <c r="F7" s="59"/>
      <c r="G7" s="1225" t="s">
        <v>349</v>
      </c>
      <c r="H7" s="1225" t="s">
        <v>350</v>
      </c>
      <c r="I7" s="547"/>
      <c r="J7" s="62"/>
      <c r="K7" s="1233"/>
      <c r="L7" s="1234"/>
      <c r="M7" s="1235"/>
      <c r="N7" s="109"/>
      <c r="O7" s="62"/>
      <c r="T7" s="1"/>
      <c r="U7" s="1"/>
      <c r="V7" s="1"/>
      <c r="Z7" s="1"/>
    </row>
    <row r="8" spans="1:26">
      <c r="A8" s="1"/>
      <c r="B8" s="1"/>
      <c r="C8" s="63" t="s">
        <v>720</v>
      </c>
      <c r="D8" s="64"/>
      <c r="E8" s="64"/>
      <c r="F8" s="64"/>
      <c r="G8" s="65">
        <f>+J34</f>
        <v>1113.8888888888889</v>
      </c>
      <c r="H8" s="66">
        <f>+SUM(N41-M41)/I41</f>
        <v>2.5169491525423728</v>
      </c>
      <c r="I8" s="61"/>
      <c r="K8" s="1236"/>
      <c r="L8" s="1237"/>
      <c r="M8" s="43"/>
      <c r="N8" s="1238"/>
      <c r="T8" s="67"/>
      <c r="U8" s="1"/>
      <c r="V8" s="1"/>
      <c r="Z8" s="1"/>
    </row>
    <row r="9" spans="1:26">
      <c r="A9" s="1"/>
      <c r="B9" s="1"/>
      <c r="C9" s="72" t="s">
        <v>353</v>
      </c>
      <c r="D9" s="73"/>
      <c r="E9" s="73"/>
      <c r="F9" s="73"/>
      <c r="G9" s="1226">
        <v>0.15</v>
      </c>
      <c r="H9" s="48" t="s">
        <v>51</v>
      </c>
      <c r="I9" s="61"/>
      <c r="Q9" s="70"/>
      <c r="T9" s="71"/>
      <c r="U9" s="1"/>
      <c r="V9" s="1"/>
      <c r="Z9" s="1"/>
    </row>
    <row r="10" spans="1:26">
      <c r="A10" s="1"/>
      <c r="B10" s="1"/>
      <c r="C10" s="63" t="s">
        <v>355</v>
      </c>
      <c r="G10" s="1227">
        <v>71</v>
      </c>
      <c r="H10" s="1228">
        <v>8</v>
      </c>
      <c r="I10" s="78"/>
      <c r="N10" s="112"/>
      <c r="T10" s="74"/>
      <c r="U10" s="75"/>
      <c r="V10" s="75"/>
      <c r="W10" s="75"/>
      <c r="Z10" s="1"/>
    </row>
    <row r="11" spans="1:26">
      <c r="A11" s="1"/>
      <c r="B11" s="1"/>
      <c r="C11" s="79"/>
      <c r="D11" s="80"/>
      <c r="E11" s="80"/>
      <c r="F11" s="80"/>
      <c r="G11" s="81"/>
      <c r="H11" s="81">
        <v>250</v>
      </c>
      <c r="I11" s="82"/>
      <c r="K11" s="1236"/>
      <c r="L11" s="1239"/>
      <c r="M11" s="43"/>
      <c r="N11" s="1240"/>
      <c r="T11" s="1"/>
      <c r="U11" s="1"/>
      <c r="V11" s="1"/>
      <c r="Z11" s="1"/>
    </row>
    <row r="12" spans="1:26">
      <c r="A12" s="1"/>
      <c r="B12" s="1"/>
      <c r="G12" s="83"/>
      <c r="H12" s="83">
        <f>SUM(H10*H11)*12</f>
        <v>24000</v>
      </c>
      <c r="I12" s="393">
        <f>SUM(G12:H12)</f>
        <v>24000</v>
      </c>
      <c r="K12" s="1159"/>
      <c r="L12" s="1160"/>
      <c r="M12" s="745"/>
      <c r="N12" s="1161"/>
      <c r="O12" s="48"/>
      <c r="T12" s="1"/>
      <c r="U12" s="1"/>
      <c r="V12" s="1"/>
      <c r="Z12" s="1"/>
    </row>
    <row r="13" spans="1:26">
      <c r="A13" s="1"/>
      <c r="B13" s="1"/>
      <c r="O13" s="77"/>
      <c r="S13" s="1032"/>
      <c r="T13" s="1"/>
      <c r="U13" s="1"/>
      <c r="V13" s="1"/>
      <c r="Z13" s="1"/>
    </row>
    <row r="14" spans="1:26">
      <c r="A14" s="1"/>
      <c r="B14" s="1"/>
      <c r="C14" s="84" t="s">
        <v>358</v>
      </c>
      <c r="D14" s="84"/>
      <c r="E14" s="84"/>
      <c r="F14" s="84"/>
      <c r="G14" s="84"/>
      <c r="H14" s="84"/>
      <c r="I14" s="85"/>
      <c r="J14" s="85"/>
      <c r="K14" s="85"/>
      <c r="L14" s="86"/>
      <c r="M14" s="87" t="s">
        <v>359</v>
      </c>
      <c r="N14" s="87"/>
      <c r="O14" s="87"/>
      <c r="P14" s="1"/>
      <c r="T14" s="1"/>
      <c r="U14" s="49"/>
    </row>
    <row r="15" spans="1:26" ht="28">
      <c r="A15" s="1"/>
      <c r="B15" s="1"/>
      <c r="C15" s="88" t="s">
        <v>361</v>
      </c>
      <c r="D15" s="89"/>
      <c r="E15" s="88"/>
      <c r="F15" s="90" t="s">
        <v>362</v>
      </c>
      <c r="G15" s="91" t="s">
        <v>363</v>
      </c>
      <c r="H15" s="92" t="s">
        <v>364</v>
      </c>
      <c r="I15" s="90" t="s">
        <v>365</v>
      </c>
      <c r="J15" s="56" t="s">
        <v>816</v>
      </c>
      <c r="K15" s="91"/>
      <c r="L15" s="91" t="s">
        <v>715</v>
      </c>
      <c r="M15" s="56" t="s">
        <v>369</v>
      </c>
      <c r="N15" s="54" t="s">
        <v>716</v>
      </c>
      <c r="O15" s="56"/>
      <c r="R15" s="93"/>
      <c r="T15" s="1"/>
      <c r="U15" s="49"/>
    </row>
    <row r="16" spans="1:26" ht="13.25" customHeight="1">
      <c r="A16" s="94"/>
      <c r="B16" s="95"/>
      <c r="C16" s="96" t="s">
        <v>373</v>
      </c>
      <c r="D16" s="97" t="s">
        <v>374</v>
      </c>
      <c r="E16" s="98"/>
      <c r="F16" s="94">
        <v>4</v>
      </c>
      <c r="G16" s="99">
        <v>8</v>
      </c>
      <c r="H16" s="100">
        <f>+F16*G16</f>
        <v>32</v>
      </c>
      <c r="I16" s="101">
        <v>1695</v>
      </c>
      <c r="J16" s="1244">
        <v>1200</v>
      </c>
      <c r="K16" s="103"/>
      <c r="L16" s="104">
        <f>J16*I16</f>
        <v>2034000</v>
      </c>
      <c r="M16" s="100">
        <f t="shared" ref="M16:M33" si="0">+I16*G16</f>
        <v>13560</v>
      </c>
      <c r="N16" s="1241">
        <f t="shared" ref="N16:N33" si="1">+L16*G16</f>
        <v>16272000</v>
      </c>
      <c r="O16" s="108"/>
      <c r="Q16" s="106"/>
      <c r="R16" s="854" t="s">
        <v>377</v>
      </c>
      <c r="S16" s="899" t="s">
        <v>378</v>
      </c>
      <c r="T16" s="1"/>
      <c r="U16" s="107"/>
    </row>
    <row r="17" spans="1:25" ht="13.25" customHeight="1">
      <c r="A17" s="94"/>
      <c r="B17" s="95"/>
      <c r="C17" s="96" t="s">
        <v>376</v>
      </c>
      <c r="D17" s="97" t="s">
        <v>374</v>
      </c>
      <c r="E17" s="98"/>
      <c r="F17" s="94">
        <v>4</v>
      </c>
      <c r="G17" s="99">
        <v>1</v>
      </c>
      <c r="H17" s="100">
        <f>+F17*G17</f>
        <v>4</v>
      </c>
      <c r="I17" s="101">
        <v>1695</v>
      </c>
      <c r="J17" s="1244">
        <v>1200</v>
      </c>
      <c r="K17" s="103"/>
      <c r="L17" s="104">
        <f t="shared" ref="L17:L32" si="2">J17*I17</f>
        <v>2034000</v>
      </c>
      <c r="M17" s="100">
        <f t="shared" si="0"/>
        <v>1695</v>
      </c>
      <c r="N17" s="1241">
        <f t="shared" si="1"/>
        <v>2034000</v>
      </c>
      <c r="O17" s="108"/>
      <c r="Q17" s="106"/>
      <c r="R17" s="530" t="s">
        <v>381</v>
      </c>
      <c r="S17" s="900">
        <f>SUM(G16,G17,G25,G26,G27)</f>
        <v>13</v>
      </c>
      <c r="T17" s="1"/>
      <c r="U17" s="107"/>
    </row>
    <row r="18" spans="1:25" ht="13.25" customHeight="1">
      <c r="A18" s="101"/>
      <c r="B18" s="95"/>
      <c r="C18" s="96" t="s">
        <v>380</v>
      </c>
      <c r="D18" s="97" t="s">
        <v>374</v>
      </c>
      <c r="E18" s="43"/>
      <c r="F18" s="101">
        <v>4</v>
      </c>
      <c r="G18" s="99">
        <v>4</v>
      </c>
      <c r="H18" s="100">
        <f>+F18*G18</f>
        <v>16</v>
      </c>
      <c r="I18" s="101">
        <v>1657</v>
      </c>
      <c r="J18" s="1244">
        <v>1200</v>
      </c>
      <c r="K18" s="103"/>
      <c r="L18" s="104">
        <f t="shared" si="2"/>
        <v>1988400</v>
      </c>
      <c r="M18" s="100">
        <f t="shared" si="0"/>
        <v>6628</v>
      </c>
      <c r="N18" s="1241">
        <f t="shared" si="1"/>
        <v>7953600</v>
      </c>
      <c r="O18" s="108"/>
      <c r="Q18" s="106"/>
      <c r="R18" s="530" t="s">
        <v>384</v>
      </c>
      <c r="S18" s="900">
        <f>SUM(G18,G19,G20,G23,G29)</f>
        <v>9</v>
      </c>
      <c r="T18" s="1"/>
      <c r="U18" s="107"/>
    </row>
    <row r="19" spans="1:25" ht="13.25" customHeight="1">
      <c r="A19" s="101"/>
      <c r="B19" s="95"/>
      <c r="C19" s="96" t="s">
        <v>383</v>
      </c>
      <c r="D19" s="97" t="s">
        <v>374</v>
      </c>
      <c r="E19" s="43"/>
      <c r="F19" s="101">
        <v>4</v>
      </c>
      <c r="G19" s="99">
        <v>1</v>
      </c>
      <c r="H19" s="100">
        <f t="shared" ref="H19:H33" si="3">+F19*G19</f>
        <v>4</v>
      </c>
      <c r="I19" s="101">
        <v>1657</v>
      </c>
      <c r="J19" s="1244">
        <v>1200</v>
      </c>
      <c r="K19" s="103"/>
      <c r="L19" s="104">
        <f t="shared" si="2"/>
        <v>1988400</v>
      </c>
      <c r="M19" s="100">
        <f t="shared" si="0"/>
        <v>1657</v>
      </c>
      <c r="N19" s="1241">
        <f t="shared" si="1"/>
        <v>1988400</v>
      </c>
      <c r="O19" s="108"/>
      <c r="Q19" s="106"/>
      <c r="R19" s="530" t="s">
        <v>387</v>
      </c>
      <c r="S19" s="900">
        <f>SUM(G22,G28,G33)</f>
        <v>5</v>
      </c>
      <c r="T19" s="1"/>
      <c r="U19" s="107"/>
    </row>
    <row r="20" spans="1:25" ht="13.25" customHeight="1">
      <c r="A20" s="101"/>
      <c r="B20" s="95"/>
      <c r="C20" s="1173" t="s">
        <v>386</v>
      </c>
      <c r="D20" s="97" t="s">
        <v>374</v>
      </c>
      <c r="E20" s="43"/>
      <c r="F20" s="101">
        <v>4</v>
      </c>
      <c r="G20" s="99">
        <v>2</v>
      </c>
      <c r="H20" s="100">
        <f t="shared" si="3"/>
        <v>8</v>
      </c>
      <c r="I20" s="101">
        <v>1676</v>
      </c>
      <c r="J20" s="1244">
        <v>1200</v>
      </c>
      <c r="K20" s="103"/>
      <c r="L20" s="104">
        <f t="shared" si="2"/>
        <v>2011200</v>
      </c>
      <c r="M20" s="100">
        <f t="shared" si="0"/>
        <v>3352</v>
      </c>
      <c r="N20" s="1241">
        <f t="shared" si="1"/>
        <v>4022400</v>
      </c>
      <c r="O20" s="108"/>
      <c r="Q20" s="106"/>
      <c r="R20" s="531" t="s">
        <v>392</v>
      </c>
      <c r="S20" s="901">
        <f>SUM(G30:G32)</f>
        <v>3</v>
      </c>
      <c r="T20" s="1"/>
      <c r="U20" s="107"/>
      <c r="V20" s="49"/>
      <c r="W20" s="1"/>
      <c r="X20" s="1"/>
      <c r="Y20" s="1"/>
    </row>
    <row r="21" spans="1:25" ht="13.25" customHeight="1">
      <c r="A21" s="101"/>
      <c r="B21" s="95"/>
      <c r="C21" s="96" t="s">
        <v>389</v>
      </c>
      <c r="D21" s="97" t="s">
        <v>374</v>
      </c>
      <c r="E21" s="43"/>
      <c r="F21" s="101">
        <v>3</v>
      </c>
      <c r="G21" s="99">
        <v>1</v>
      </c>
      <c r="H21" s="100">
        <f t="shared" si="3"/>
        <v>3</v>
      </c>
      <c r="I21" s="101">
        <v>1176</v>
      </c>
      <c r="J21" s="1244">
        <v>1150</v>
      </c>
      <c r="K21" s="103"/>
      <c r="L21" s="104">
        <f t="shared" si="2"/>
        <v>1352400</v>
      </c>
      <c r="M21" s="100">
        <f t="shared" si="0"/>
        <v>1176</v>
      </c>
      <c r="N21" s="1241">
        <f t="shared" si="1"/>
        <v>1352400</v>
      </c>
      <c r="O21" s="108"/>
      <c r="Q21" s="106"/>
      <c r="R21" s="531" t="s">
        <v>394</v>
      </c>
      <c r="S21" s="901">
        <f>SUM(S17:S20)</f>
        <v>30</v>
      </c>
      <c r="T21" s="1"/>
      <c r="U21" s="107"/>
      <c r="V21" s="49"/>
      <c r="W21" s="1"/>
      <c r="X21" s="1"/>
      <c r="Y21" s="1"/>
    </row>
    <row r="22" spans="1:25" ht="13.25" customHeight="1">
      <c r="A22" s="101"/>
      <c r="B22" s="95"/>
      <c r="C22" s="96" t="s">
        <v>390</v>
      </c>
      <c r="D22" s="109" t="s">
        <v>391</v>
      </c>
      <c r="E22" s="43"/>
      <c r="F22" s="101">
        <v>2</v>
      </c>
      <c r="G22" s="99">
        <v>3</v>
      </c>
      <c r="H22" s="100">
        <f>+F22*G22</f>
        <v>6</v>
      </c>
      <c r="I22" s="101">
        <v>1022</v>
      </c>
      <c r="J22" s="1244">
        <v>1100</v>
      </c>
      <c r="K22" s="103"/>
      <c r="L22" s="104">
        <f t="shared" si="2"/>
        <v>1124200</v>
      </c>
      <c r="M22" s="100">
        <f t="shared" si="0"/>
        <v>3066</v>
      </c>
      <c r="N22" s="1241">
        <f t="shared" si="1"/>
        <v>3372600</v>
      </c>
      <c r="O22" s="108"/>
      <c r="Q22" s="106"/>
      <c r="T22" s="1"/>
      <c r="U22" s="107"/>
      <c r="V22" s="49"/>
      <c r="W22" s="1"/>
      <c r="X22" s="1"/>
      <c r="Y22" s="1"/>
    </row>
    <row r="23" spans="1:25" ht="13.25" customHeight="1">
      <c r="A23" s="101"/>
      <c r="B23" s="95"/>
      <c r="C23" s="96" t="s">
        <v>393</v>
      </c>
      <c r="D23" s="97" t="s">
        <v>374</v>
      </c>
      <c r="E23" s="43"/>
      <c r="F23" s="101">
        <v>4</v>
      </c>
      <c r="G23" s="99">
        <v>1</v>
      </c>
      <c r="H23" s="100">
        <f>+F23*G23</f>
        <v>4</v>
      </c>
      <c r="I23" s="101">
        <v>1624</v>
      </c>
      <c r="J23" s="1244">
        <v>1200</v>
      </c>
      <c r="K23" s="103"/>
      <c r="L23" s="104">
        <f t="shared" si="2"/>
        <v>1948800</v>
      </c>
      <c r="M23" s="100">
        <f t="shared" si="0"/>
        <v>1624</v>
      </c>
      <c r="N23" s="1241">
        <f t="shared" si="1"/>
        <v>1948800</v>
      </c>
      <c r="O23" s="108"/>
      <c r="Q23" s="106"/>
      <c r="R23" s="902" t="s">
        <v>400</v>
      </c>
      <c r="S23" s="903" t="s">
        <v>401</v>
      </c>
      <c r="T23" s="904" t="s">
        <v>402</v>
      </c>
      <c r="U23" s="905" t="s">
        <v>403</v>
      </c>
      <c r="V23" s="906" t="s">
        <v>404</v>
      </c>
      <c r="W23" s="1"/>
      <c r="X23" s="1"/>
      <c r="Y23" s="1"/>
    </row>
    <row r="24" spans="1:25" ht="13.25" customHeight="1">
      <c r="A24" s="101"/>
      <c r="B24" s="95"/>
      <c r="C24" s="96" t="s">
        <v>395</v>
      </c>
      <c r="D24" s="97" t="s">
        <v>374</v>
      </c>
      <c r="E24" s="43"/>
      <c r="F24" s="101">
        <v>3</v>
      </c>
      <c r="G24" s="99">
        <v>1</v>
      </c>
      <c r="H24" s="100">
        <f>+F24*G24</f>
        <v>3</v>
      </c>
      <c r="I24" s="101">
        <v>1460</v>
      </c>
      <c r="J24" s="1244">
        <v>1150</v>
      </c>
      <c r="K24" s="103"/>
      <c r="L24" s="104">
        <f t="shared" si="2"/>
        <v>1679000</v>
      </c>
      <c r="M24" s="100">
        <f t="shared" si="0"/>
        <v>1460</v>
      </c>
      <c r="N24" s="1241">
        <f>+L24*G24</f>
        <v>1679000</v>
      </c>
      <c r="O24" s="108"/>
      <c r="Q24" s="106"/>
      <c r="R24" s="907">
        <v>6</v>
      </c>
      <c r="S24" s="110">
        <v>69100</v>
      </c>
      <c r="T24" s="111">
        <f>+S24*0.3/12</f>
        <v>1727.5</v>
      </c>
      <c r="U24" s="112">
        <f>54+25+72+136</f>
        <v>287</v>
      </c>
      <c r="V24" s="908">
        <f>+T24-U24</f>
        <v>1440.5</v>
      </c>
      <c r="W24" s="1"/>
      <c r="X24" s="1"/>
      <c r="Y24" s="1"/>
    </row>
    <row r="25" spans="1:25" ht="13.25" customHeight="1">
      <c r="A25" s="101"/>
      <c r="B25" s="95"/>
      <c r="C25" s="96" t="s">
        <v>396</v>
      </c>
      <c r="D25" s="97" t="s">
        <v>374</v>
      </c>
      <c r="E25" s="43"/>
      <c r="F25" s="101">
        <v>4</v>
      </c>
      <c r="G25" s="99">
        <v>1</v>
      </c>
      <c r="H25" s="100">
        <f t="shared" si="3"/>
        <v>4</v>
      </c>
      <c r="I25" s="101">
        <v>1479</v>
      </c>
      <c r="J25" s="1244">
        <v>1200</v>
      </c>
      <c r="K25" s="103"/>
      <c r="L25" s="104">
        <f t="shared" si="2"/>
        <v>1774800</v>
      </c>
      <c r="M25" s="100">
        <f t="shared" si="0"/>
        <v>1479</v>
      </c>
      <c r="N25" s="1241">
        <f t="shared" si="1"/>
        <v>1774800</v>
      </c>
      <c r="O25" s="108"/>
      <c r="Q25" s="106"/>
      <c r="R25" s="907">
        <v>4</v>
      </c>
      <c r="S25" s="110">
        <v>59550</v>
      </c>
      <c r="T25" s="111">
        <f>+S25*0.3/12</f>
        <v>1488.75</v>
      </c>
      <c r="U25" s="112">
        <f>46+22+61+119</f>
        <v>248</v>
      </c>
      <c r="V25" s="908">
        <f>+T25-U25</f>
        <v>1240.75</v>
      </c>
      <c r="W25" s="1"/>
      <c r="X25" s="1"/>
      <c r="Y25" s="1"/>
    </row>
    <row r="26" spans="1:25" ht="13.25" customHeight="1">
      <c r="A26" s="101"/>
      <c r="B26" s="95"/>
      <c r="C26" s="96" t="s">
        <v>397</v>
      </c>
      <c r="D26" s="97" t="s">
        <v>374</v>
      </c>
      <c r="E26" s="43"/>
      <c r="F26" s="101">
        <v>4</v>
      </c>
      <c r="G26" s="99">
        <v>1</v>
      </c>
      <c r="H26" s="100">
        <f t="shared" si="3"/>
        <v>4</v>
      </c>
      <c r="I26" s="101">
        <v>1318</v>
      </c>
      <c r="J26" s="1244">
        <v>1200</v>
      </c>
      <c r="K26" s="103"/>
      <c r="L26" s="104">
        <f t="shared" si="2"/>
        <v>1581600</v>
      </c>
      <c r="M26" s="100">
        <f t="shared" si="0"/>
        <v>1318</v>
      </c>
      <c r="N26" s="1241">
        <f t="shared" si="1"/>
        <v>1581600</v>
      </c>
      <c r="O26" s="108"/>
      <c r="Q26" s="106"/>
      <c r="R26" s="909">
        <v>4</v>
      </c>
      <c r="S26" s="110">
        <v>59550</v>
      </c>
      <c r="T26" s="113">
        <f>+S26*0.3/12</f>
        <v>1488.75</v>
      </c>
      <c r="U26" s="114">
        <f>46+22+61+119</f>
        <v>248</v>
      </c>
      <c r="V26" s="910">
        <f>+T26-U26</f>
        <v>1240.75</v>
      </c>
      <c r="W26" s="1"/>
      <c r="X26" s="1"/>
      <c r="Y26" s="1"/>
    </row>
    <row r="27" spans="1:25" ht="13.25" customHeight="1">
      <c r="A27" s="101"/>
      <c r="B27" s="95"/>
      <c r="C27" s="96" t="s">
        <v>398</v>
      </c>
      <c r="D27" s="97" t="s">
        <v>374</v>
      </c>
      <c r="E27" s="43"/>
      <c r="F27" s="101">
        <v>4</v>
      </c>
      <c r="G27" s="99">
        <v>2</v>
      </c>
      <c r="H27" s="100">
        <f t="shared" si="3"/>
        <v>8</v>
      </c>
      <c r="I27" s="101">
        <v>1302</v>
      </c>
      <c r="J27" s="1244">
        <v>1200</v>
      </c>
      <c r="K27" s="103"/>
      <c r="L27" s="104">
        <f t="shared" si="2"/>
        <v>1562400</v>
      </c>
      <c r="M27" s="100">
        <f t="shared" si="0"/>
        <v>2604</v>
      </c>
      <c r="N27" s="1241">
        <f t="shared" si="1"/>
        <v>3124800</v>
      </c>
      <c r="O27" s="108"/>
      <c r="Q27" s="115"/>
      <c r="R27" s="907">
        <v>4</v>
      </c>
      <c r="S27" s="110">
        <v>109300</v>
      </c>
      <c r="T27" s="111">
        <f>+S27*0.3/12</f>
        <v>2732.5</v>
      </c>
      <c r="U27" s="112">
        <f>46+22+61+119</f>
        <v>248</v>
      </c>
      <c r="V27" s="908">
        <f>+T27-U27</f>
        <v>2484.5</v>
      </c>
      <c r="W27" s="1"/>
      <c r="X27" s="1"/>
      <c r="Y27" s="1"/>
    </row>
    <row r="28" spans="1:25" ht="13.25" customHeight="1">
      <c r="A28" s="101"/>
      <c r="B28" s="95"/>
      <c r="C28" s="96" t="s">
        <v>399</v>
      </c>
      <c r="D28" s="109" t="s">
        <v>391</v>
      </c>
      <c r="E28" s="43"/>
      <c r="F28" s="101">
        <v>2</v>
      </c>
      <c r="G28" s="99">
        <v>1</v>
      </c>
      <c r="H28" s="100">
        <f t="shared" si="3"/>
        <v>2</v>
      </c>
      <c r="I28" s="101">
        <v>892</v>
      </c>
      <c r="J28" s="1244">
        <v>1100</v>
      </c>
      <c r="K28" s="103"/>
      <c r="L28" s="104">
        <f t="shared" si="2"/>
        <v>981200</v>
      </c>
      <c r="M28" s="100">
        <f t="shared" si="0"/>
        <v>892</v>
      </c>
      <c r="N28" s="1241">
        <f t="shared" si="1"/>
        <v>981200</v>
      </c>
      <c r="O28" s="108"/>
      <c r="Q28" s="115"/>
      <c r="R28" s="911">
        <v>4</v>
      </c>
      <c r="S28" s="912">
        <v>59550</v>
      </c>
      <c r="T28" s="913">
        <f>+S28*0.3/12</f>
        <v>1488.75</v>
      </c>
      <c r="U28" s="914">
        <f>46+22+61+119</f>
        <v>248</v>
      </c>
      <c r="V28" s="915">
        <f>+T28-U28</f>
        <v>1240.75</v>
      </c>
      <c r="W28" s="1"/>
      <c r="Y28" s="1"/>
    </row>
    <row r="29" spans="1:25" ht="13.25" customHeight="1">
      <c r="A29" s="101"/>
      <c r="B29" s="95"/>
      <c r="C29" s="96" t="s">
        <v>393</v>
      </c>
      <c r="D29" s="97" t="s">
        <v>374</v>
      </c>
      <c r="E29" s="43"/>
      <c r="F29" s="101">
        <v>4</v>
      </c>
      <c r="G29" s="99">
        <v>1</v>
      </c>
      <c r="H29" s="100">
        <f>+F29*G29</f>
        <v>4</v>
      </c>
      <c r="I29" s="101">
        <v>1624</v>
      </c>
      <c r="J29" s="1244">
        <v>1200</v>
      </c>
      <c r="K29" s="103"/>
      <c r="L29" s="104">
        <f t="shared" si="2"/>
        <v>1948800</v>
      </c>
      <c r="M29" s="100">
        <f t="shared" si="0"/>
        <v>1624</v>
      </c>
      <c r="N29" s="1241">
        <f t="shared" si="1"/>
        <v>1948800</v>
      </c>
      <c r="O29" s="108"/>
      <c r="Q29" s="115"/>
      <c r="W29" s="1"/>
      <c r="X29" s="924"/>
      <c r="Y29" s="1"/>
    </row>
    <row r="30" spans="1:25" ht="13.25" customHeight="1">
      <c r="A30" s="101"/>
      <c r="B30" s="95"/>
      <c r="C30" s="96" t="s">
        <v>390</v>
      </c>
      <c r="D30" s="109" t="s">
        <v>405</v>
      </c>
      <c r="E30" s="43"/>
      <c r="F30" s="101">
        <v>2</v>
      </c>
      <c r="G30" s="99">
        <v>1</v>
      </c>
      <c r="H30" s="100">
        <f>+F30*G30</f>
        <v>2</v>
      </c>
      <c r="I30" s="101">
        <v>1022</v>
      </c>
      <c r="J30" s="1244">
        <v>850</v>
      </c>
      <c r="K30" s="926"/>
      <c r="L30" s="104">
        <f t="shared" si="2"/>
        <v>868700</v>
      </c>
      <c r="M30" s="100">
        <f t="shared" si="0"/>
        <v>1022</v>
      </c>
      <c r="N30" s="1241">
        <f t="shared" si="1"/>
        <v>868700</v>
      </c>
      <c r="O30" s="108"/>
      <c r="Q30" s="115"/>
      <c r="R30" s="893" t="s">
        <v>357</v>
      </c>
      <c r="S30" s="585"/>
      <c r="T30" s="585"/>
      <c r="U30" s="131"/>
      <c r="V30" s="855" t="s">
        <v>429</v>
      </c>
      <c r="W30" s="920"/>
      <c r="X30" s="919" t="s">
        <v>588</v>
      </c>
      <c r="Y30" s="916"/>
    </row>
    <row r="31" spans="1:25" ht="13.25" customHeight="1">
      <c r="A31" s="101"/>
      <c r="B31" s="95"/>
      <c r="C31" s="96" t="s">
        <v>406</v>
      </c>
      <c r="D31" s="109" t="s">
        <v>405</v>
      </c>
      <c r="E31" s="43"/>
      <c r="F31" s="101">
        <v>2</v>
      </c>
      <c r="G31" s="99">
        <v>1</v>
      </c>
      <c r="H31" s="100">
        <f>+F31*G31</f>
        <v>2</v>
      </c>
      <c r="I31" s="101">
        <v>901</v>
      </c>
      <c r="J31" s="1244">
        <v>850</v>
      </c>
      <c r="K31" s="926"/>
      <c r="L31" s="104">
        <f t="shared" si="2"/>
        <v>765850</v>
      </c>
      <c r="M31" s="100">
        <f t="shared" si="0"/>
        <v>901</v>
      </c>
      <c r="N31" s="1241">
        <f t="shared" si="1"/>
        <v>765850</v>
      </c>
      <c r="O31" s="108"/>
      <c r="Q31" s="115"/>
      <c r="R31" s="894"/>
      <c r="S31" s="116" t="s">
        <v>360</v>
      </c>
      <c r="T31" s="117">
        <v>0.3</v>
      </c>
      <c r="U31" s="927" t="s">
        <v>587</v>
      </c>
      <c r="V31" s="1152">
        <v>116482</v>
      </c>
      <c r="W31" s="921"/>
      <c r="Y31" s="918"/>
    </row>
    <row r="32" spans="1:25" ht="13.25" customHeight="1">
      <c r="A32" s="101"/>
      <c r="B32" s="95"/>
      <c r="C32" s="96" t="s">
        <v>407</v>
      </c>
      <c r="D32" s="109" t="s">
        <v>405</v>
      </c>
      <c r="E32" s="43"/>
      <c r="F32" s="101">
        <v>2</v>
      </c>
      <c r="G32" s="99">
        <v>1</v>
      </c>
      <c r="H32" s="100">
        <f>+F32*G32</f>
        <v>2</v>
      </c>
      <c r="I32" s="101">
        <v>1069</v>
      </c>
      <c r="J32" s="1244">
        <v>850</v>
      </c>
      <c r="K32" s="926"/>
      <c r="L32" s="104">
        <f t="shared" si="2"/>
        <v>908650</v>
      </c>
      <c r="M32" s="100">
        <f t="shared" si="0"/>
        <v>1069</v>
      </c>
      <c r="N32" s="1241">
        <f t="shared" si="1"/>
        <v>908650</v>
      </c>
      <c r="O32" s="108"/>
      <c r="Q32" s="106"/>
      <c r="R32" s="894"/>
      <c r="U32" s="1"/>
      <c r="W32" s="923" t="s">
        <v>589</v>
      </c>
      <c r="X32" s="116" t="s">
        <v>590</v>
      </c>
      <c r="Y32" s="925" t="s">
        <v>591</v>
      </c>
    </row>
    <row r="33" spans="1:25" ht="13.25" customHeight="1">
      <c r="A33" s="101"/>
      <c r="B33" s="95"/>
      <c r="C33" s="333" t="s">
        <v>408</v>
      </c>
      <c r="D33" s="109" t="s">
        <v>388</v>
      </c>
      <c r="E33" s="43"/>
      <c r="F33" s="101">
        <v>2</v>
      </c>
      <c r="G33" s="99">
        <v>1</v>
      </c>
      <c r="H33" s="100">
        <f t="shared" si="3"/>
        <v>2</v>
      </c>
      <c r="I33" s="101">
        <v>794</v>
      </c>
      <c r="J33" s="1244">
        <v>1000</v>
      </c>
      <c r="K33" s="926"/>
      <c r="L33" s="104">
        <f>J33*I33</f>
        <v>794000</v>
      </c>
      <c r="M33" s="100">
        <f t="shared" si="0"/>
        <v>794</v>
      </c>
      <c r="N33" s="1241">
        <f t="shared" si="1"/>
        <v>794000</v>
      </c>
      <c r="O33" s="108"/>
      <c r="Q33" s="115"/>
      <c r="R33" s="894" t="s">
        <v>375</v>
      </c>
      <c r="S33" s="118">
        <v>0</v>
      </c>
      <c r="T33" s="118">
        <v>0.15</v>
      </c>
      <c r="U33" s="119">
        <f t="shared" ref="U33:V37" si="4">($V$31*S33)</f>
        <v>0</v>
      </c>
      <c r="V33" s="119">
        <f t="shared" si="4"/>
        <v>17472.3</v>
      </c>
      <c r="W33" s="23">
        <f>(U33*T31)/12</f>
        <v>0</v>
      </c>
      <c r="X33" s="119">
        <f>(V33*T31)/12</f>
        <v>436.80749999999995</v>
      </c>
      <c r="Y33" s="917">
        <f>MEDIAN(W33:X33)</f>
        <v>218.40374999999997</v>
      </c>
    </row>
    <row r="34" spans="1:25">
      <c r="A34" s="120"/>
      <c r="B34" s="120"/>
      <c r="C34" s="121" t="s">
        <v>409</v>
      </c>
      <c r="D34" s="121"/>
      <c r="E34" s="122"/>
      <c r="F34" s="122"/>
      <c r="G34" s="122">
        <f>SUM(G16:G33)</f>
        <v>32</v>
      </c>
      <c r="H34" s="122">
        <f>SUM(H16:H33)</f>
        <v>110</v>
      </c>
      <c r="I34" s="122">
        <f>AVERAGE(I16:I33)</f>
        <v>1336.8333333333333</v>
      </c>
      <c r="J34" s="122">
        <f>AVERAGE(J16:J33)</f>
        <v>1113.8888888888889</v>
      </c>
      <c r="K34" s="124"/>
      <c r="L34" s="122">
        <f>AVERAGE(L16:L33)</f>
        <v>1519244.4444444445</v>
      </c>
      <c r="M34" s="122">
        <f>SUM(M16:M33)</f>
        <v>45921</v>
      </c>
      <c r="N34" s="126">
        <f>SUM(N16:N33)</f>
        <v>53371600</v>
      </c>
      <c r="O34" s="126"/>
      <c r="Q34" s="41"/>
      <c r="R34" s="894" t="s">
        <v>379</v>
      </c>
      <c r="S34" s="118">
        <v>0.15</v>
      </c>
      <c r="T34" s="118">
        <v>0.3</v>
      </c>
      <c r="U34" s="119">
        <f t="shared" si="4"/>
        <v>17472.3</v>
      </c>
      <c r="V34" s="119">
        <f t="shared" si="4"/>
        <v>34944.6</v>
      </c>
      <c r="W34" s="23">
        <f t="shared" ref="W34:X37" si="5">(U34*$T$31)/12</f>
        <v>436.80749999999995</v>
      </c>
      <c r="X34" s="119">
        <f t="shared" si="5"/>
        <v>873.6149999999999</v>
      </c>
      <c r="Y34" s="917">
        <f>MEDIAN(W34:X34)</f>
        <v>655.21124999999995</v>
      </c>
    </row>
    <row r="35" spans="1:25">
      <c r="A35" s="120"/>
      <c r="B35" s="120"/>
      <c r="C35" s="121" t="s">
        <v>410</v>
      </c>
      <c r="D35" s="127"/>
      <c r="E35" s="128"/>
      <c r="F35" s="128"/>
      <c r="G35" s="122">
        <f>+SUM(G16:G28)</f>
        <v>27</v>
      </c>
      <c r="H35" s="122">
        <f>+SUM(H16:H28)</f>
        <v>98</v>
      </c>
      <c r="I35" s="122">
        <f>AVERAGE(I16:I29)</f>
        <v>1448.3571428571429</v>
      </c>
      <c r="J35" s="122">
        <f>AVERAGE(J16:J29)</f>
        <v>1178.5714285714287</v>
      </c>
      <c r="K35" s="124"/>
      <c r="L35" s="122">
        <f>AVERAGE(L16:L29)</f>
        <v>1714942.857142857</v>
      </c>
      <c r="M35" s="122">
        <f>+SUM(M16:M29)</f>
        <v>42135</v>
      </c>
      <c r="N35" s="126">
        <f>SUM(N16:N29)</f>
        <v>50034400</v>
      </c>
      <c r="O35" s="126"/>
      <c r="Q35" s="41"/>
      <c r="R35" s="895" t="s">
        <v>382</v>
      </c>
      <c r="S35" s="129">
        <v>0.3</v>
      </c>
      <c r="T35" s="129">
        <v>0.5</v>
      </c>
      <c r="U35" s="130">
        <f t="shared" si="4"/>
        <v>34944.6</v>
      </c>
      <c r="V35" s="130">
        <f t="shared" si="4"/>
        <v>58241</v>
      </c>
      <c r="W35" s="322">
        <f t="shared" si="5"/>
        <v>873.6149999999999</v>
      </c>
      <c r="X35" s="130">
        <f t="shared" si="5"/>
        <v>1456.0249999999999</v>
      </c>
      <c r="Y35" s="931">
        <v>1418</v>
      </c>
    </row>
    <row r="36" spans="1:25">
      <c r="A36" s="1"/>
      <c r="B36" s="1"/>
      <c r="C36" s="1"/>
      <c r="D36" s="131"/>
      <c r="E36" s="131"/>
      <c r="F36" s="131"/>
      <c r="G36" s="1"/>
      <c r="H36" s="1"/>
      <c r="I36" s="132"/>
      <c r="J36" s="133"/>
      <c r="K36" s="133"/>
      <c r="L36" s="1"/>
      <c r="M36" s="1"/>
      <c r="N36" s="1"/>
      <c r="O36" s="1"/>
      <c r="P36" s="1"/>
      <c r="Q36" s="41"/>
      <c r="R36" s="894" t="s">
        <v>385</v>
      </c>
      <c r="S36" s="118">
        <v>0.5</v>
      </c>
      <c r="T36" s="118">
        <v>0.8</v>
      </c>
      <c r="U36" s="119">
        <f t="shared" si="4"/>
        <v>58241</v>
      </c>
      <c r="V36" s="119">
        <f t="shared" si="4"/>
        <v>93185.600000000006</v>
      </c>
      <c r="W36" s="23">
        <f t="shared" si="5"/>
        <v>1456.0249999999999</v>
      </c>
      <c r="X36" s="119">
        <f t="shared" si="5"/>
        <v>2329.64</v>
      </c>
      <c r="Y36" s="917">
        <f>MEDIAN(W36:X36)</f>
        <v>1892.8325</v>
      </c>
    </row>
    <row r="37" spans="1:25">
      <c r="A37" s="1"/>
      <c r="B37" s="1"/>
      <c r="C37" s="84" t="s">
        <v>411</v>
      </c>
      <c r="D37" s="84"/>
      <c r="E37" s="84"/>
      <c r="F37" s="84"/>
      <c r="G37" s="84"/>
      <c r="H37" s="84"/>
      <c r="I37" s="1"/>
      <c r="J37" s="1"/>
      <c r="K37" s="1"/>
      <c r="L37" s="1"/>
      <c r="M37" s="1"/>
      <c r="N37" s="87" t="s">
        <v>359</v>
      </c>
      <c r="O37" s="87"/>
      <c r="P37" s="1"/>
      <c r="Q37" s="134"/>
      <c r="R37" s="896" t="s">
        <v>388</v>
      </c>
      <c r="S37" s="897">
        <v>0.8</v>
      </c>
      <c r="T37" s="897">
        <v>1.2</v>
      </c>
      <c r="U37" s="898">
        <f t="shared" si="4"/>
        <v>93185.600000000006</v>
      </c>
      <c r="V37" s="898">
        <f t="shared" si="4"/>
        <v>139778.4</v>
      </c>
      <c r="W37" s="922">
        <f t="shared" si="5"/>
        <v>2329.64</v>
      </c>
      <c r="X37" s="898">
        <f t="shared" si="5"/>
        <v>3494.4599999999996</v>
      </c>
      <c r="Y37" s="932">
        <f>X37</f>
        <v>3494.4599999999996</v>
      </c>
    </row>
    <row r="38" spans="1:25" ht="30" customHeight="1">
      <c r="A38" s="1"/>
      <c r="B38" s="1"/>
      <c r="C38" s="53" t="s">
        <v>412</v>
      </c>
      <c r="D38" s="53"/>
      <c r="E38" s="53"/>
      <c r="F38" s="53"/>
      <c r="G38" s="91" t="s">
        <v>413</v>
      </c>
      <c r="H38" s="91" t="s">
        <v>414</v>
      </c>
      <c r="I38" s="91" t="s">
        <v>415</v>
      </c>
      <c r="J38" s="91" t="s">
        <v>416</v>
      </c>
      <c r="K38" s="91" t="s">
        <v>417</v>
      </c>
      <c r="L38" s="91"/>
      <c r="M38" s="91"/>
      <c r="N38" s="56" t="s">
        <v>370</v>
      </c>
      <c r="O38" s="56" t="s">
        <v>371</v>
      </c>
    </row>
    <row r="39" spans="1:25">
      <c r="A39" s="1"/>
      <c r="B39" s="1"/>
      <c r="C39" s="135" t="s">
        <v>418</v>
      </c>
      <c r="D39" s="135"/>
      <c r="E39" s="135"/>
      <c r="F39" s="135"/>
      <c r="G39" s="136">
        <v>1185</v>
      </c>
      <c r="H39" s="137">
        <v>933.63636363636363</v>
      </c>
      <c r="I39" s="138">
        <v>2119</v>
      </c>
      <c r="J39" s="139">
        <v>4.5</v>
      </c>
      <c r="K39" s="139">
        <v>0</v>
      </c>
      <c r="L39" s="140"/>
      <c r="M39" s="141"/>
      <c r="N39" s="1242">
        <f>(G39*J39)+(H39*K39)+M39</f>
        <v>5332.5</v>
      </c>
      <c r="O39" s="142">
        <f>+N39*12</f>
        <v>63990</v>
      </c>
      <c r="Q39" s="143"/>
      <c r="R39" s="143"/>
      <c r="S39" s="144"/>
      <c r="T39" s="145"/>
      <c r="U39" s="145"/>
      <c r="V39" s="146"/>
    </row>
    <row r="40" spans="1:25">
      <c r="A40" s="1"/>
      <c r="B40" s="1"/>
      <c r="C40" s="147" t="s">
        <v>419</v>
      </c>
      <c r="D40" s="147"/>
      <c r="E40" s="147"/>
      <c r="F40" s="147"/>
      <c r="G40" s="148">
        <v>1818</v>
      </c>
      <c r="H40" s="149">
        <v>1432.3636363636365</v>
      </c>
      <c r="I40" s="150">
        <v>3250</v>
      </c>
      <c r="J40" s="151">
        <v>4.5</v>
      </c>
      <c r="K40" s="151">
        <v>0</v>
      </c>
      <c r="L40" s="152"/>
      <c r="M40" s="153"/>
      <c r="N40" s="1243">
        <f>(G40*J40)+(H40*K40)+M40</f>
        <v>8181</v>
      </c>
      <c r="O40" s="154">
        <f>+N40*12</f>
        <v>98172</v>
      </c>
      <c r="R40" s="143"/>
      <c r="S40" s="1"/>
      <c r="T40" s="1"/>
      <c r="U40" s="1"/>
      <c r="V40" s="146"/>
    </row>
    <row r="41" spans="1:25">
      <c r="A41" s="1"/>
      <c r="B41" s="1"/>
      <c r="C41" s="121" t="s">
        <v>420</v>
      </c>
      <c r="D41" s="121"/>
      <c r="E41" s="121"/>
      <c r="F41" s="121"/>
      <c r="G41" s="155">
        <f>SUM(G39:G40)</f>
        <v>3003</v>
      </c>
      <c r="H41" s="155">
        <f>SUM(H39:H40)</f>
        <v>2366</v>
      </c>
      <c r="I41" s="156">
        <f>SUM(I39:I40)</f>
        <v>5369</v>
      </c>
      <c r="J41" s="123">
        <f>SUMPRODUCT(G39:G40,J39:J40)/SUM(G39:G40)</f>
        <v>4.5</v>
      </c>
      <c r="K41" s="123">
        <f>SUMPRODUCT(H39:H40,K39:K40)/SUM(H39:H40)</f>
        <v>0</v>
      </c>
      <c r="L41" s="157"/>
      <c r="M41" s="158"/>
      <c r="N41" s="159">
        <f>SUM(N39:N40)</f>
        <v>13513.5</v>
      </c>
      <c r="O41" s="159">
        <f>SUM(O39:O40)</f>
        <v>162162</v>
      </c>
      <c r="R41" s="143"/>
      <c r="S41" s="1"/>
      <c r="T41" s="1"/>
      <c r="U41" s="160"/>
      <c r="V41" s="1"/>
    </row>
    <row r="42" spans="1:25">
      <c r="A42" s="1"/>
      <c r="B42" s="1"/>
      <c r="I42" s="161"/>
      <c r="J42" s="161"/>
      <c r="K42" s="162"/>
      <c r="L42" s="163"/>
      <c r="M42" s="164"/>
      <c r="N42" s="165"/>
      <c r="O42" s="166"/>
      <c r="P42" s="167"/>
      <c r="S42" s="1"/>
      <c r="T42" s="1"/>
      <c r="U42" s="111"/>
      <c r="V42" s="1"/>
    </row>
    <row r="43" spans="1:25">
      <c r="A43" s="168"/>
      <c r="B43" s="168" t="s">
        <v>372</v>
      </c>
      <c r="C43" s="169" t="s">
        <v>421</v>
      </c>
      <c r="I43" s="161"/>
      <c r="J43" s="161"/>
      <c r="K43" s="162"/>
      <c r="L43" s="163"/>
      <c r="M43" s="164"/>
      <c r="N43" s="165"/>
      <c r="O43" s="166"/>
      <c r="P43" s="167"/>
      <c r="S43" s="1"/>
      <c r="T43" s="1"/>
      <c r="U43" s="160"/>
      <c r="V43" s="1"/>
    </row>
    <row r="44" spans="1:25">
      <c r="A44" s="1"/>
      <c r="B44" s="1"/>
      <c r="C44" s="1469" t="s">
        <v>422</v>
      </c>
      <c r="D44" s="1469"/>
      <c r="E44" s="1469"/>
      <c r="F44" s="1469"/>
      <c r="G44" s="1469"/>
      <c r="H44" s="1469"/>
      <c r="I44" s="1469"/>
      <c r="J44" s="1469"/>
      <c r="K44" s="1469"/>
      <c r="L44" s="1469"/>
      <c r="M44" s="1469"/>
      <c r="N44" s="1469"/>
      <c r="O44" s="1469"/>
      <c r="P44" s="167"/>
      <c r="S44" s="1"/>
      <c r="T44" s="1"/>
      <c r="U44" s="111"/>
      <c r="V44" s="1"/>
    </row>
    <row r="45" spans="1:25">
      <c r="A45" s="1"/>
      <c r="B45" s="1"/>
      <c r="C45" s="1469"/>
      <c r="D45" s="1469"/>
      <c r="E45" s="1469"/>
      <c r="F45" s="1469"/>
      <c r="G45" s="1469"/>
      <c r="H45" s="1469"/>
      <c r="I45" s="1469"/>
      <c r="J45" s="1469"/>
      <c r="K45" s="1469"/>
      <c r="L45" s="1469"/>
      <c r="M45" s="1469"/>
      <c r="N45" s="1469"/>
      <c r="O45" s="1469"/>
      <c r="P45" s="167"/>
      <c r="S45" s="1"/>
      <c r="T45" s="1"/>
      <c r="U45" s="1"/>
      <c r="V45" s="1"/>
    </row>
    <row r="46" spans="1:25">
      <c r="A46" s="1"/>
      <c r="B46" s="1"/>
      <c r="I46" s="161"/>
      <c r="J46" s="161"/>
      <c r="K46" s="170"/>
      <c r="L46" s="163"/>
      <c r="M46" s="164"/>
      <c r="N46" s="165"/>
      <c r="O46" s="166"/>
      <c r="P46" s="167"/>
      <c r="S46" s="1"/>
      <c r="T46" s="1"/>
      <c r="U46" s="111"/>
      <c r="V46" s="1"/>
    </row>
    <row r="47" spans="1:25">
      <c r="A47" s="1"/>
      <c r="B47" s="1"/>
      <c r="I47" s="161"/>
      <c r="J47" s="161"/>
      <c r="K47" s="170"/>
      <c r="L47" s="163"/>
      <c r="M47" s="164"/>
      <c r="N47" s="165"/>
      <c r="O47" s="166"/>
      <c r="P47" s="167"/>
      <c r="S47" s="1"/>
      <c r="T47" s="1"/>
      <c r="U47" s="1"/>
      <c r="V47" s="1"/>
    </row>
    <row r="48" spans="1:25">
      <c r="A48" s="1"/>
      <c r="B48" s="1"/>
      <c r="I48" s="161"/>
      <c r="J48" s="161"/>
      <c r="K48" s="170"/>
      <c r="L48" s="163"/>
      <c r="M48" s="164"/>
      <c r="N48" s="165"/>
      <c r="O48" s="166"/>
      <c r="P48" s="167"/>
      <c r="S48" s="1"/>
      <c r="T48" s="1"/>
      <c r="U48" s="111"/>
      <c r="V48" s="1"/>
    </row>
    <row r="49" spans="1:22">
      <c r="A49" s="1"/>
      <c r="B49" s="1"/>
      <c r="I49" s="161"/>
      <c r="J49" s="161"/>
      <c r="K49" s="162"/>
      <c r="L49" s="163"/>
      <c r="M49" s="164"/>
      <c r="N49" s="165"/>
      <c r="O49" s="166"/>
      <c r="P49" s="167"/>
      <c r="S49" s="1"/>
      <c r="T49" s="1"/>
      <c r="U49" s="1"/>
      <c r="V49" s="1"/>
    </row>
    <row r="50" spans="1:22">
      <c r="A50" s="1"/>
      <c r="B50" s="1"/>
      <c r="I50" s="161"/>
      <c r="J50" s="161"/>
      <c r="K50" s="162"/>
      <c r="L50" s="163"/>
      <c r="M50" s="164"/>
      <c r="N50" s="165"/>
      <c r="O50" s="166"/>
      <c r="P50" s="167"/>
      <c r="S50" s="1"/>
      <c r="T50" s="1"/>
      <c r="U50" s="1"/>
      <c r="V50" s="1"/>
    </row>
    <row r="51" spans="1:22">
      <c r="A51" s="1"/>
      <c r="B51" s="1"/>
      <c r="I51" s="161"/>
      <c r="J51" s="161"/>
      <c r="K51" s="162"/>
      <c r="L51" s="163"/>
      <c r="M51" s="164"/>
      <c r="N51" s="165"/>
      <c r="O51" s="166"/>
      <c r="P51" s="167"/>
      <c r="S51" s="1"/>
      <c r="T51" s="1"/>
      <c r="U51" s="1"/>
      <c r="V51" s="1"/>
    </row>
    <row r="52" spans="1:22">
      <c r="A52" s="1"/>
      <c r="B52" s="1"/>
      <c r="I52" s="161"/>
      <c r="J52" s="161"/>
      <c r="K52" s="162"/>
      <c r="L52" s="163"/>
      <c r="M52" s="164"/>
      <c r="N52" s="165"/>
      <c r="O52" s="166"/>
      <c r="P52" s="167"/>
      <c r="S52" s="1"/>
      <c r="T52" s="1"/>
      <c r="U52" s="1"/>
      <c r="V52" s="1"/>
    </row>
    <row r="53" spans="1:22">
      <c r="A53" s="1"/>
      <c r="B53" s="1"/>
      <c r="I53" s="161"/>
      <c r="J53" s="161"/>
      <c r="K53" s="162"/>
      <c r="L53" s="163"/>
      <c r="M53" s="164"/>
      <c r="N53" s="165"/>
      <c r="O53" s="166"/>
      <c r="P53" s="167"/>
      <c r="S53" s="1"/>
      <c r="T53" s="1"/>
      <c r="U53" s="1"/>
      <c r="V53" s="1"/>
    </row>
    <row r="54" spans="1:22">
      <c r="A54" s="1"/>
      <c r="B54" s="1"/>
      <c r="I54" s="161"/>
      <c r="J54" s="161"/>
      <c r="K54" s="162"/>
      <c r="L54" s="163"/>
      <c r="M54" s="164"/>
      <c r="N54" s="165"/>
      <c r="O54" s="166"/>
      <c r="P54" s="167"/>
      <c r="S54" s="1"/>
      <c r="T54" s="1"/>
      <c r="U54" s="1"/>
      <c r="V54" s="1"/>
    </row>
    <row r="55" spans="1:22">
      <c r="A55" s="1"/>
      <c r="B55" s="1"/>
      <c r="I55" s="161"/>
      <c r="J55" s="161"/>
      <c r="K55" s="162"/>
      <c r="L55" s="163"/>
      <c r="M55" s="164"/>
      <c r="N55" s="165"/>
      <c r="O55" s="166"/>
      <c r="P55" s="167"/>
      <c r="S55" s="1"/>
      <c r="T55" s="1"/>
      <c r="U55" s="1"/>
      <c r="V55" s="1"/>
    </row>
    <row r="56" spans="1:22">
      <c r="A56" s="1"/>
      <c r="B56" s="1"/>
      <c r="I56" s="161"/>
      <c r="J56" s="161"/>
      <c r="K56" s="162"/>
      <c r="L56" s="163"/>
      <c r="M56" s="164"/>
      <c r="N56" s="165"/>
      <c r="O56" s="166"/>
      <c r="P56" s="167"/>
      <c r="S56" s="1"/>
      <c r="T56" s="1"/>
      <c r="U56" s="1"/>
      <c r="V56" s="1"/>
    </row>
    <row r="57" spans="1:22">
      <c r="A57" s="1"/>
      <c r="B57" s="1"/>
      <c r="I57" s="161"/>
      <c r="J57" s="161"/>
      <c r="K57" s="162"/>
      <c r="L57" s="163"/>
      <c r="M57" s="164"/>
      <c r="N57" s="165"/>
      <c r="O57" s="166"/>
      <c r="P57" s="167"/>
      <c r="S57" s="1"/>
      <c r="T57" s="1"/>
      <c r="U57" s="1"/>
      <c r="V57" s="1"/>
    </row>
    <row r="58" spans="1:22">
      <c r="A58" s="1"/>
      <c r="B58" s="1"/>
      <c r="I58" s="161"/>
      <c r="J58" s="161"/>
      <c r="K58" s="162"/>
      <c r="L58" s="163"/>
      <c r="M58" s="164"/>
      <c r="N58" s="165"/>
      <c r="O58" s="166"/>
      <c r="P58" s="167"/>
      <c r="S58" s="1"/>
      <c r="T58" s="1"/>
      <c r="U58" s="1"/>
      <c r="V58" s="1"/>
    </row>
    <row r="59" spans="1:22">
      <c r="A59" s="1"/>
      <c r="B59" s="1"/>
      <c r="I59" s="161"/>
      <c r="J59" s="161"/>
      <c r="K59" s="162"/>
      <c r="L59" s="163"/>
      <c r="M59" s="164"/>
      <c r="N59" s="165"/>
      <c r="O59" s="166"/>
      <c r="P59" s="167"/>
      <c r="S59" s="1"/>
      <c r="T59" s="1"/>
      <c r="U59" s="1"/>
      <c r="V59" s="1"/>
    </row>
    <row r="60" spans="1:22">
      <c r="A60" s="1"/>
      <c r="B60" s="1"/>
      <c r="I60" s="161"/>
      <c r="J60" s="161"/>
      <c r="K60" s="162"/>
      <c r="L60" s="163"/>
      <c r="M60" s="164"/>
      <c r="N60" s="165"/>
      <c r="O60" s="166"/>
      <c r="P60" s="167"/>
      <c r="S60" s="1"/>
      <c r="T60" s="1"/>
      <c r="U60" s="1"/>
      <c r="V60" s="1"/>
    </row>
    <row r="61" spans="1:22">
      <c r="A61" s="1"/>
      <c r="B61" s="1"/>
      <c r="I61" s="161"/>
      <c r="J61" s="161"/>
      <c r="K61" s="162"/>
      <c r="L61" s="163"/>
      <c r="M61" s="164"/>
      <c r="N61" s="165"/>
      <c r="O61" s="166"/>
      <c r="P61" s="167"/>
      <c r="S61" s="1"/>
      <c r="T61" s="1"/>
      <c r="U61" s="1"/>
      <c r="V61" s="1"/>
    </row>
    <row r="62" spans="1:22">
      <c r="A62" s="1"/>
      <c r="B62" s="1"/>
      <c r="I62" s="161"/>
      <c r="J62" s="161"/>
      <c r="K62" s="162"/>
      <c r="L62" s="163"/>
      <c r="M62" s="164"/>
      <c r="N62" s="165"/>
      <c r="O62" s="166"/>
      <c r="P62" s="167"/>
      <c r="S62" s="1"/>
      <c r="T62" s="1"/>
      <c r="U62" s="1"/>
      <c r="V62" s="1"/>
    </row>
    <row r="63" spans="1:22">
      <c r="A63" s="1"/>
      <c r="B63" s="1"/>
      <c r="I63" s="161"/>
      <c r="J63" s="161"/>
      <c r="K63" s="162"/>
      <c r="L63" s="163"/>
      <c r="M63" s="164"/>
      <c r="N63" s="165"/>
      <c r="O63" s="166"/>
      <c r="P63" s="167"/>
      <c r="S63" s="1"/>
      <c r="T63" s="1"/>
      <c r="U63" s="1"/>
      <c r="V63" s="1"/>
    </row>
    <row r="64" spans="1:22">
      <c r="A64" s="1"/>
      <c r="B64" s="1"/>
      <c r="I64" s="161"/>
      <c r="J64" s="161"/>
      <c r="K64" s="162"/>
      <c r="L64" s="163"/>
      <c r="M64" s="164"/>
      <c r="N64" s="165"/>
      <c r="O64" s="166"/>
      <c r="P64" s="167"/>
      <c r="S64" s="1"/>
      <c r="T64" s="1"/>
      <c r="U64" s="1"/>
      <c r="V64" s="1"/>
    </row>
    <row r="65" spans="1:22">
      <c r="A65" s="1"/>
      <c r="B65" s="1"/>
      <c r="I65" s="161"/>
      <c r="J65" s="161"/>
      <c r="K65" s="162"/>
      <c r="L65" s="163"/>
      <c r="M65" s="164"/>
      <c r="N65" s="165"/>
      <c r="O65" s="166"/>
      <c r="P65" s="167"/>
      <c r="S65" s="1"/>
      <c r="T65" s="1"/>
      <c r="U65" s="1"/>
      <c r="V65" s="1"/>
    </row>
    <row r="66" spans="1:22">
      <c r="A66" s="1"/>
      <c r="B66" s="1"/>
      <c r="I66" s="161"/>
      <c r="J66" s="161"/>
      <c r="K66" s="162"/>
      <c r="L66" s="163"/>
      <c r="M66" s="164"/>
      <c r="N66" s="165"/>
      <c r="O66" s="166"/>
      <c r="P66" s="167"/>
      <c r="S66" s="1"/>
      <c r="T66" s="1"/>
      <c r="U66" s="1"/>
      <c r="V66" s="1"/>
    </row>
    <row r="67" spans="1:22">
      <c r="A67" s="1"/>
      <c r="B67" s="1"/>
      <c r="I67" s="161"/>
      <c r="J67" s="161"/>
      <c r="K67" s="162"/>
      <c r="L67" s="163"/>
      <c r="M67" s="164"/>
      <c r="N67" s="165"/>
      <c r="O67" s="166"/>
      <c r="P67" s="167"/>
      <c r="S67" s="1"/>
      <c r="T67" s="1"/>
      <c r="U67" s="1"/>
      <c r="V67" s="1"/>
    </row>
    <row r="68" spans="1:22">
      <c r="A68" s="1"/>
      <c r="B68" s="1"/>
      <c r="I68" s="161"/>
      <c r="J68" s="161"/>
      <c r="K68" s="162"/>
      <c r="L68" s="163"/>
      <c r="M68" s="164"/>
      <c r="N68" s="165"/>
      <c r="O68" s="166"/>
      <c r="P68" s="167"/>
      <c r="S68" s="1"/>
      <c r="T68" s="1"/>
      <c r="U68" s="1"/>
      <c r="V68" s="1"/>
    </row>
    <row r="69" spans="1:22">
      <c r="A69" s="1"/>
      <c r="B69" s="1"/>
      <c r="I69" s="161"/>
      <c r="J69" s="161"/>
      <c r="K69" s="162"/>
      <c r="L69" s="163"/>
      <c r="M69" s="164"/>
      <c r="N69" s="165"/>
      <c r="O69" s="166"/>
      <c r="P69" s="167"/>
      <c r="S69" s="1"/>
      <c r="T69" s="1"/>
      <c r="U69" s="1"/>
      <c r="V69" s="1"/>
    </row>
    <row r="70" spans="1:22">
      <c r="A70" s="1"/>
      <c r="B70" s="1"/>
      <c r="I70" s="161"/>
      <c r="J70" s="161"/>
      <c r="K70" s="162"/>
      <c r="L70" s="163"/>
      <c r="M70" s="164"/>
      <c r="N70" s="165"/>
      <c r="O70" s="166"/>
      <c r="P70" s="167"/>
      <c r="S70" s="1"/>
      <c r="T70" s="1"/>
      <c r="U70" s="1"/>
      <c r="V70" s="1"/>
    </row>
    <row r="71" spans="1:22">
      <c r="A71" s="1"/>
      <c r="B71" s="1"/>
      <c r="I71" s="161"/>
      <c r="J71" s="161"/>
      <c r="K71" s="162"/>
      <c r="L71" s="163"/>
      <c r="M71" s="164"/>
      <c r="N71" s="165"/>
      <c r="O71" s="166"/>
      <c r="P71" s="167"/>
      <c r="S71" s="1"/>
      <c r="T71" s="1"/>
      <c r="U71" s="1"/>
      <c r="V71" s="1"/>
    </row>
    <row r="72" spans="1:22">
      <c r="A72" s="1"/>
      <c r="B72" s="1"/>
      <c r="I72" s="161"/>
      <c r="J72" s="161"/>
      <c r="K72" s="162"/>
      <c r="L72" s="163"/>
      <c r="M72" s="164"/>
      <c r="N72" s="165"/>
      <c r="O72" s="166"/>
      <c r="P72" s="167"/>
      <c r="S72" s="1"/>
      <c r="T72" s="1"/>
      <c r="U72" s="1"/>
      <c r="V72" s="1"/>
    </row>
    <row r="73" spans="1:22">
      <c r="A73" s="1"/>
      <c r="B73" s="1"/>
      <c r="D73" s="1"/>
      <c r="E73" s="1"/>
      <c r="F73" s="1"/>
      <c r="G73" s="1"/>
      <c r="H73" s="1"/>
      <c r="J73" s="1"/>
      <c r="K73" s="162"/>
      <c r="L73" s="163"/>
      <c r="M73" s="164"/>
      <c r="N73" s="165"/>
      <c r="O73" s="166"/>
      <c r="P73" s="167"/>
      <c r="S73" s="1"/>
      <c r="T73" s="1"/>
      <c r="U73" s="1"/>
      <c r="V73" s="1"/>
    </row>
    <row r="74" spans="1:22">
      <c r="A74" s="1"/>
      <c r="B74" s="1"/>
      <c r="I74" s="161"/>
      <c r="J74" s="161"/>
      <c r="K74" s="162"/>
      <c r="L74" s="163"/>
      <c r="M74" s="164"/>
      <c r="N74" s="165"/>
      <c r="O74" s="166"/>
      <c r="P74" s="167"/>
      <c r="S74" s="1"/>
      <c r="T74" s="1"/>
      <c r="U74" s="1"/>
      <c r="V74" s="1"/>
    </row>
    <row r="75" spans="1:22">
      <c r="A75" s="1"/>
      <c r="B75" s="1"/>
      <c r="D75" s="1"/>
      <c r="E75" s="1"/>
      <c r="F75" s="1"/>
      <c r="G75" s="1"/>
      <c r="H75" s="1"/>
      <c r="J75" s="1"/>
      <c r="K75" s="162"/>
      <c r="L75" s="163"/>
      <c r="M75" s="164"/>
      <c r="N75" s="165"/>
      <c r="O75" s="166"/>
      <c r="P75" s="167"/>
      <c r="S75" s="1"/>
      <c r="T75" s="1"/>
      <c r="U75" s="1"/>
      <c r="V75" s="1"/>
    </row>
    <row r="76" spans="1:22">
      <c r="A76" s="1"/>
      <c r="B76" s="1"/>
      <c r="I76" s="161"/>
      <c r="J76" s="161"/>
      <c r="K76" s="162"/>
      <c r="L76" s="163"/>
      <c r="M76" s="164"/>
      <c r="N76" s="165"/>
      <c r="O76" s="166"/>
      <c r="P76" s="167"/>
      <c r="S76" s="1"/>
      <c r="T76" s="1"/>
      <c r="U76" s="1"/>
      <c r="V76" s="1"/>
    </row>
    <row r="77" spans="1:22">
      <c r="A77" s="1"/>
      <c r="B77" s="1"/>
      <c r="D77" s="1"/>
      <c r="E77" s="1"/>
      <c r="F77" s="1"/>
      <c r="G77" s="1"/>
      <c r="H77" s="1"/>
      <c r="J77" s="1"/>
      <c r="K77" s="162"/>
      <c r="L77" s="163"/>
      <c r="M77" s="164"/>
      <c r="N77" s="165"/>
      <c r="O77" s="166"/>
      <c r="P77" s="167"/>
      <c r="S77" s="1"/>
      <c r="T77" s="1"/>
      <c r="U77" s="1"/>
      <c r="V77" s="1"/>
    </row>
    <row r="78" spans="1:22">
      <c r="A78" s="1"/>
      <c r="B78" s="1"/>
      <c r="I78" s="161"/>
      <c r="J78" s="161"/>
      <c r="K78" s="162"/>
      <c r="L78" s="163"/>
      <c r="M78" s="164"/>
      <c r="N78" s="165"/>
      <c r="O78" s="166"/>
      <c r="P78" s="167"/>
      <c r="S78" s="1"/>
      <c r="T78" s="1"/>
      <c r="U78" s="1"/>
      <c r="V78" s="1"/>
    </row>
    <row r="79" spans="1:22">
      <c r="A79" s="1"/>
      <c r="B79" s="1"/>
      <c r="D79" s="1"/>
      <c r="E79" s="1"/>
      <c r="F79" s="1"/>
      <c r="G79" s="1"/>
      <c r="H79" s="1"/>
      <c r="J79" s="1"/>
      <c r="K79" s="162"/>
      <c r="L79" s="163"/>
      <c r="M79" s="164"/>
      <c r="N79" s="165"/>
      <c r="O79" s="166"/>
      <c r="P79" s="167"/>
      <c r="S79" s="1"/>
      <c r="T79" s="1"/>
      <c r="U79" s="1"/>
      <c r="V79" s="1"/>
    </row>
    <row r="80" spans="1:22">
      <c r="A80" s="1"/>
      <c r="B80" s="1"/>
      <c r="I80" s="161"/>
      <c r="J80" s="161"/>
      <c r="K80" s="162"/>
      <c r="L80" s="163"/>
      <c r="M80" s="164"/>
      <c r="N80" s="165"/>
      <c r="O80" s="166"/>
      <c r="P80" s="167"/>
      <c r="S80" s="1"/>
      <c r="T80" s="1"/>
      <c r="U80" s="1"/>
      <c r="V80" s="1"/>
    </row>
    <row r="81" spans="1:28">
      <c r="A81" s="1"/>
      <c r="B81" s="1"/>
      <c r="D81" s="1"/>
      <c r="E81" s="1"/>
      <c r="F81" s="1"/>
      <c r="G81" s="1"/>
      <c r="H81" s="1"/>
      <c r="J81" s="1"/>
      <c r="K81" s="162"/>
      <c r="L81" s="163"/>
      <c r="M81" s="164"/>
      <c r="N81" s="165"/>
      <c r="O81" s="166"/>
      <c r="P81" s="167"/>
      <c r="S81" s="1"/>
      <c r="T81" s="1"/>
      <c r="U81" s="1"/>
      <c r="V81" s="1"/>
    </row>
    <row r="82" spans="1:28">
      <c r="A82" s="1"/>
      <c r="B82" s="1"/>
      <c r="D82" s="1"/>
      <c r="E82" s="1"/>
      <c r="F82" s="1"/>
      <c r="G82" s="1"/>
      <c r="H82" s="1"/>
      <c r="J82" s="1"/>
      <c r="K82" s="162"/>
      <c r="L82" s="163"/>
      <c r="M82" s="164"/>
      <c r="N82" s="165"/>
      <c r="O82" s="166"/>
      <c r="P82" s="167"/>
      <c r="S82" s="1"/>
      <c r="T82" s="1"/>
      <c r="U82" s="1"/>
      <c r="V82" s="1"/>
    </row>
    <row r="83" spans="1:28">
      <c r="A83" s="1"/>
      <c r="B83" s="1"/>
      <c r="D83" s="1"/>
      <c r="E83" s="1"/>
      <c r="F83" s="1"/>
      <c r="G83" s="1"/>
      <c r="H83" s="1"/>
      <c r="J83" s="1"/>
      <c r="K83" s="162"/>
      <c r="L83" s="163"/>
      <c r="M83" s="164"/>
      <c r="N83" s="165"/>
      <c r="O83" s="166"/>
      <c r="P83" s="167"/>
      <c r="S83" s="1"/>
      <c r="T83" s="1"/>
      <c r="U83" s="1"/>
      <c r="V83" s="1"/>
    </row>
    <row r="84" spans="1:28">
      <c r="A84" s="1"/>
      <c r="B84" s="1"/>
      <c r="D84" s="1"/>
      <c r="E84" s="1"/>
      <c r="F84" s="1"/>
      <c r="G84" s="1"/>
      <c r="H84" s="1"/>
      <c r="J84" s="1"/>
      <c r="K84" s="162"/>
      <c r="L84" s="163"/>
      <c r="M84" s="164"/>
      <c r="N84" s="165"/>
      <c r="O84" s="166"/>
      <c r="P84" s="167"/>
      <c r="S84" s="1"/>
      <c r="T84" s="1"/>
      <c r="U84" s="1"/>
      <c r="V84" s="1"/>
    </row>
    <row r="85" spans="1:28">
      <c r="A85" s="1"/>
      <c r="B85" s="1"/>
      <c r="C85" s="1"/>
      <c r="D85" s="1"/>
      <c r="E85" s="1"/>
      <c r="F85" s="1"/>
      <c r="G85" s="1"/>
      <c r="H85" s="1"/>
      <c r="J85" s="1"/>
      <c r="K85" s="1"/>
      <c r="L85" s="1"/>
      <c r="M85" s="1"/>
      <c r="N85" s="1"/>
      <c r="O85" s="1"/>
      <c r="P85" s="1"/>
      <c r="S85" s="1"/>
      <c r="T85" s="1"/>
      <c r="U85" s="1"/>
      <c r="V85" s="1"/>
    </row>
    <row r="86" spans="1:28">
      <c r="A86" s="1"/>
      <c r="B86" s="1"/>
      <c r="O86" s="1"/>
      <c r="P86" s="1"/>
      <c r="Q86" s="1"/>
      <c r="R86" s="1"/>
      <c r="S86" s="1"/>
      <c r="T86" s="1"/>
      <c r="U86" s="1"/>
      <c r="V86" s="1"/>
    </row>
    <row r="87" spans="1:28">
      <c r="A87" s="1"/>
      <c r="B87" s="1"/>
      <c r="O87" s="1"/>
      <c r="P87" s="1"/>
      <c r="Q87" s="1"/>
      <c r="R87" s="1"/>
      <c r="S87" s="1"/>
      <c r="T87" s="1"/>
      <c r="U87" s="1"/>
      <c r="V87" s="1"/>
    </row>
    <row r="88" spans="1:28">
      <c r="A88" s="1"/>
      <c r="B88" s="1"/>
      <c r="O88" s="1"/>
      <c r="P88" s="1"/>
      <c r="Q88" s="1"/>
      <c r="R88" s="1"/>
      <c r="S88" s="1"/>
      <c r="T88" s="1"/>
      <c r="U88" s="1"/>
      <c r="V88" s="1"/>
    </row>
    <row r="89" spans="1:28">
      <c r="A89" s="1"/>
      <c r="B89" s="1"/>
      <c r="Q89" s="1"/>
      <c r="R89" s="1"/>
      <c r="S89" s="1"/>
      <c r="T89" s="1"/>
      <c r="U89" s="1"/>
      <c r="V89" s="1"/>
    </row>
    <row r="90" spans="1:28">
      <c r="A90" s="1"/>
      <c r="B90" s="1"/>
      <c r="Q90" s="1"/>
      <c r="R90" s="1"/>
      <c r="S90" s="1"/>
      <c r="T90" s="1"/>
      <c r="U90" s="1"/>
      <c r="V90" s="1"/>
    </row>
    <row r="91" spans="1:28">
      <c r="M91" s="38"/>
      <c r="N91" s="38"/>
      <c r="O91" s="38"/>
      <c r="P91" s="38"/>
      <c r="Q91" s="1"/>
      <c r="R91" s="1"/>
      <c r="S91" s="1"/>
      <c r="T91" s="1"/>
      <c r="U91" s="1"/>
      <c r="V91" s="1"/>
      <c r="W91" s="1"/>
      <c r="X91" s="1"/>
      <c r="Y91" s="171"/>
      <c r="Z91" s="38"/>
      <c r="AA91" s="38"/>
      <c r="AB91" s="38"/>
    </row>
    <row r="92" spans="1:28">
      <c r="M92" s="38"/>
      <c r="N92" s="38"/>
      <c r="O92" s="38"/>
      <c r="P92" s="38"/>
      <c r="Q92" s="38"/>
      <c r="R92" s="38"/>
      <c r="S92" s="38"/>
      <c r="T92" s="38"/>
      <c r="U92" s="38"/>
      <c r="V92" s="38"/>
      <c r="W92" s="38"/>
      <c r="X92" s="38"/>
      <c r="Y92" s="38"/>
      <c r="Z92" s="38"/>
      <c r="AA92" s="38"/>
      <c r="AB92" s="38"/>
    </row>
    <row r="93" spans="1:28">
      <c r="C93" s="38"/>
      <c r="D93" s="38"/>
      <c r="E93" s="38"/>
      <c r="F93" s="38"/>
      <c r="G93" s="38"/>
      <c r="H93" s="38"/>
      <c r="I93" s="38"/>
      <c r="J93" s="38"/>
      <c r="K93" s="172"/>
      <c r="L93" s="25"/>
      <c r="M93" s="173"/>
      <c r="N93" s="174"/>
      <c r="O93" s="38"/>
      <c r="P93" s="38"/>
      <c r="Q93" s="38"/>
      <c r="R93" s="38"/>
    </row>
    <row r="94" spans="1:28">
      <c r="C94" s="38"/>
      <c r="D94" s="38"/>
      <c r="E94" s="38"/>
      <c r="F94" s="38"/>
      <c r="G94" s="38"/>
      <c r="H94" s="38"/>
      <c r="I94" s="38"/>
      <c r="J94" s="38"/>
      <c r="K94" s="172"/>
      <c r="L94" s="25"/>
      <c r="M94" s="173"/>
      <c r="N94" s="174"/>
      <c r="O94" s="38"/>
      <c r="P94" s="38"/>
      <c r="Q94" s="38"/>
      <c r="R94" s="38"/>
    </row>
    <row r="95" spans="1:28">
      <c r="C95" s="38"/>
      <c r="D95" s="38"/>
      <c r="E95" s="38"/>
      <c r="F95" s="38"/>
      <c r="G95" s="38"/>
      <c r="H95" s="38"/>
      <c r="I95" s="38"/>
      <c r="J95" s="38"/>
      <c r="K95" s="172"/>
      <c r="L95" s="25"/>
      <c r="M95" s="173"/>
      <c r="N95" s="174"/>
      <c r="O95" s="38"/>
      <c r="P95" s="38"/>
      <c r="Q95" s="38"/>
      <c r="R95" s="38"/>
    </row>
    <row r="96" spans="1:28">
      <c r="C96" s="38"/>
      <c r="D96" s="38"/>
      <c r="E96" s="38"/>
      <c r="F96" s="38"/>
      <c r="G96" s="38"/>
      <c r="H96" s="38"/>
      <c r="I96" s="38"/>
      <c r="J96" s="38"/>
      <c r="K96" s="172"/>
      <c r="L96" s="49"/>
      <c r="M96" s="173"/>
      <c r="N96" s="38"/>
      <c r="O96" s="38"/>
      <c r="P96" s="38"/>
      <c r="Q96" s="38"/>
      <c r="R96" s="38"/>
    </row>
    <row r="97" spans="3:18">
      <c r="C97" s="38"/>
      <c r="D97" s="38"/>
      <c r="E97" s="38"/>
      <c r="F97" s="38"/>
      <c r="G97" s="38"/>
      <c r="H97" s="38"/>
      <c r="I97" s="38"/>
      <c r="J97" s="38"/>
      <c r="K97" s="38"/>
      <c r="L97" s="38"/>
      <c r="M97" s="38"/>
      <c r="N97" s="38"/>
      <c r="O97" s="38"/>
      <c r="P97" s="38"/>
      <c r="Q97" s="38"/>
      <c r="R97" s="38"/>
    </row>
    <row r="98" spans="3:18">
      <c r="C98" s="175"/>
      <c r="D98" s="175"/>
      <c r="E98" s="175"/>
      <c r="F98" s="175"/>
      <c r="G98" s="175"/>
      <c r="H98" s="175"/>
      <c r="I98" s="175"/>
      <c r="J98" s="175"/>
      <c r="K98" s="175"/>
      <c r="L98" s="176"/>
      <c r="M98" s="175"/>
      <c r="N98" s="175"/>
      <c r="O98" s="38"/>
      <c r="P98" s="38"/>
      <c r="Q98" s="38"/>
      <c r="R98" s="38"/>
    </row>
    <row r="99" spans="3:18">
      <c r="C99" s="177"/>
      <c r="D99" s="177"/>
      <c r="E99" s="177"/>
      <c r="F99" s="177"/>
      <c r="G99" s="177"/>
      <c r="H99" s="177"/>
      <c r="I99" s="177"/>
      <c r="J99" s="177"/>
      <c r="K99" s="177"/>
      <c r="L99" s="177"/>
      <c r="M99" s="177"/>
      <c r="N99" s="177"/>
      <c r="O99" s="38"/>
      <c r="P99" s="38"/>
      <c r="Q99" s="38"/>
      <c r="R99" s="38"/>
    </row>
    <row r="100" spans="3:18">
      <c r="K100" s="178"/>
      <c r="L100" s="45"/>
      <c r="M100" s="40"/>
      <c r="N100" s="179"/>
    </row>
    <row r="101" spans="3:18">
      <c r="C101" s="97"/>
      <c r="D101" s="99"/>
      <c r="E101" s="180"/>
      <c r="G101" s="181"/>
      <c r="K101" s="178"/>
      <c r="L101" s="45"/>
      <c r="M101" s="40"/>
      <c r="N101" s="179"/>
    </row>
    <row r="102" spans="3:18">
      <c r="C102" s="97"/>
      <c r="D102" s="99"/>
      <c r="E102" s="180"/>
      <c r="G102" s="181"/>
      <c r="K102" s="178"/>
      <c r="L102" s="45"/>
      <c r="M102" s="40"/>
      <c r="N102" s="179"/>
    </row>
    <row r="103" spans="3:18">
      <c r="C103" s="97"/>
      <c r="D103" s="99"/>
      <c r="E103" s="180"/>
      <c r="G103" s="181"/>
      <c r="K103" s="178"/>
      <c r="L103" s="42"/>
      <c r="M103" s="40"/>
    </row>
    <row r="104" spans="3:18">
      <c r="C104" s="97"/>
      <c r="D104" s="99"/>
      <c r="E104" s="180"/>
      <c r="G104" s="181"/>
      <c r="K104" s="178"/>
      <c r="L104" s="42"/>
      <c r="M104" s="40"/>
    </row>
    <row r="105" spans="3:18">
      <c r="C105" s="97"/>
      <c r="D105" s="99"/>
      <c r="E105" s="180"/>
      <c r="F105" s="182"/>
      <c r="G105" s="181"/>
      <c r="H105" s="182"/>
      <c r="I105" s="182"/>
      <c r="J105" s="182"/>
      <c r="K105" s="182"/>
      <c r="L105" s="183"/>
      <c r="M105" s="182"/>
      <c r="N105" s="182"/>
    </row>
    <row r="106" spans="3:18">
      <c r="C106" s="97"/>
      <c r="D106" s="99"/>
      <c r="E106" s="180"/>
      <c r="F106" s="184"/>
      <c r="G106" s="181"/>
      <c r="H106" s="184"/>
      <c r="I106" s="184"/>
      <c r="J106" s="184"/>
      <c r="K106" s="184"/>
      <c r="L106" s="184"/>
      <c r="M106" s="184"/>
      <c r="N106" s="184"/>
      <c r="O106" s="43"/>
    </row>
    <row r="107" spans="3:18">
      <c r="C107" s="97"/>
      <c r="D107" s="99"/>
      <c r="E107" s="180"/>
      <c r="G107" s="181"/>
      <c r="K107" s="178"/>
      <c r="L107" s="45"/>
      <c r="M107" s="40"/>
      <c r="N107" s="179"/>
    </row>
    <row r="108" spans="3:18">
      <c r="C108" s="97"/>
      <c r="D108" s="99"/>
      <c r="E108" s="180"/>
      <c r="G108" s="181"/>
      <c r="K108" s="178"/>
      <c r="L108" s="45"/>
      <c r="M108" s="40"/>
      <c r="N108" s="179"/>
    </row>
    <row r="109" spans="3:18">
      <c r="C109" s="97"/>
      <c r="D109" s="99"/>
      <c r="E109" s="180"/>
      <c r="G109" s="181"/>
      <c r="K109" s="178"/>
      <c r="L109" s="45"/>
      <c r="M109" s="40"/>
      <c r="N109" s="179"/>
    </row>
    <row r="110" spans="3:18">
      <c r="C110" s="97"/>
      <c r="D110" s="99"/>
      <c r="E110" s="180"/>
      <c r="G110" s="181"/>
      <c r="K110" s="178"/>
      <c r="L110" s="42"/>
      <c r="M110" s="40"/>
    </row>
    <row r="111" spans="3:18">
      <c r="C111" s="97"/>
      <c r="D111" s="99"/>
      <c r="E111" s="180"/>
      <c r="G111" s="181"/>
    </row>
    <row r="112" spans="3:18">
      <c r="C112" s="97"/>
      <c r="D112" s="99"/>
      <c r="E112" s="180"/>
      <c r="G112" s="181"/>
      <c r="M112" s="40"/>
    </row>
    <row r="113" spans="3:7">
      <c r="C113" s="97"/>
      <c r="D113" s="99"/>
      <c r="E113" s="180"/>
      <c r="G113" s="181"/>
    </row>
    <row r="114" spans="3:7">
      <c r="C114" s="97"/>
      <c r="D114" s="99"/>
      <c r="E114" s="180"/>
      <c r="G114" s="181"/>
    </row>
    <row r="117" spans="3:7">
      <c r="G117" s="185"/>
    </row>
    <row r="118" spans="3:7">
      <c r="G118" s="185"/>
    </row>
    <row r="119" spans="3:7">
      <c r="G119" s="185"/>
    </row>
    <row r="120" spans="3:7">
      <c r="G120" s="185"/>
    </row>
    <row r="121" spans="3:7">
      <c r="G121" s="185"/>
    </row>
    <row r="122" spans="3:7">
      <c r="G122" s="185"/>
    </row>
    <row r="123" spans="3:7">
      <c r="G123" s="185"/>
    </row>
    <row r="124" spans="3:7">
      <c r="G124" s="185"/>
    </row>
    <row r="125" spans="3:7">
      <c r="G125" s="185"/>
    </row>
    <row r="126" spans="3:7">
      <c r="G126" s="185"/>
    </row>
    <row r="127" spans="3:7">
      <c r="G127" s="185"/>
    </row>
    <row r="128" spans="3:7">
      <c r="G128" s="185"/>
    </row>
    <row r="129" spans="7:7">
      <c r="G129" s="185"/>
    </row>
    <row r="130" spans="7:7">
      <c r="G130" s="185"/>
    </row>
    <row r="131" spans="7:7">
      <c r="G131" s="185"/>
    </row>
    <row r="132" spans="7:7">
      <c r="G132" s="185"/>
    </row>
    <row r="133" spans="7:7">
      <c r="G133" s="185"/>
    </row>
    <row r="134" spans="7:7">
      <c r="G134" s="185"/>
    </row>
    <row r="135" spans="7:7">
      <c r="G135" s="185"/>
    </row>
    <row r="136" spans="7:7" ht="18">
      <c r="G136" s="186"/>
    </row>
    <row r="137" spans="7:7">
      <c r="G137" s="185"/>
    </row>
    <row r="138" spans="7:7">
      <c r="G138" s="185"/>
    </row>
    <row r="139" spans="7:7">
      <c r="G139" s="185"/>
    </row>
    <row r="140" spans="7:7">
      <c r="G140" s="185"/>
    </row>
  </sheetData>
  <mergeCells count="2">
    <mergeCell ref="C3:O4"/>
    <mergeCell ref="C44:O45"/>
  </mergeCells>
  <hyperlinks>
    <hyperlink ref="C9" r:id="rId1" display="Affordable Units" xr:uid="{A3ED1F0B-5AE2-4D3E-B9D8-B6B85A2DC691}"/>
    <hyperlink ref="O159" r:id="rId2" display="Link to Comps" xr:uid="{866385FA-E28B-486D-8433-3AF94AFD854C}"/>
    <hyperlink ref="X30" r:id="rId3" xr:uid="{4DBC4386-D96D-4C4E-9A82-F116652396C6}"/>
  </hyperlinks>
  <pageMargins left="0.7" right="0.7" top="0.75" bottom="0.75" header="0.3" footer="0.3"/>
  <pageSetup scale="68" orientation="landscape" r:id="rId4"/>
  <legacy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582C2-988D-4500-8A68-03F44C62DF12}">
  <sheetPr codeName="Sheet9">
    <tabColor theme="3" tint="0.79998168889431442"/>
    <pageSetUpPr fitToPage="1"/>
  </sheetPr>
  <dimension ref="A1:T154"/>
  <sheetViews>
    <sheetView showGridLines="0" view="pageBreakPreview" topLeftCell="A106" zoomScale="70" zoomScaleNormal="100" zoomScaleSheetLayoutView="70" workbookViewId="0">
      <selection activeCell="P85" sqref="P85"/>
    </sheetView>
  </sheetViews>
  <sheetFormatPr defaultColWidth="0" defaultRowHeight="14.35" zeroHeight="1"/>
  <cols>
    <col min="1" max="1" width="3" style="43" customWidth="1"/>
    <col min="2" max="2" width="46.71875" style="39" customWidth="1"/>
    <col min="3" max="3" width="25.21875" style="39" bestFit="1" customWidth="1"/>
    <col min="4" max="4" width="17.21875" style="39" customWidth="1"/>
    <col min="5" max="5" width="14.38671875" style="39" customWidth="1"/>
    <col min="6" max="6" width="14.21875" style="39" customWidth="1"/>
    <col min="7" max="7" width="12.88671875" style="39" customWidth="1"/>
    <col min="8" max="8" width="17.38671875" style="39" customWidth="1"/>
    <col min="9" max="9" width="11.88671875" style="39" bestFit="1" customWidth="1"/>
    <col min="10" max="10" width="14.5546875" style="39" customWidth="1"/>
    <col min="11" max="11" width="11.88671875" style="39" bestFit="1" customWidth="1"/>
    <col min="12" max="12" width="15.21875" style="39" customWidth="1"/>
    <col min="13" max="13" width="21.5" style="48" customWidth="1"/>
    <col min="14" max="14" width="17.38671875" style="39" customWidth="1"/>
    <col min="15" max="15" width="15.21875" style="39" customWidth="1"/>
    <col min="16" max="16" width="25.38671875" style="39" bestFit="1" customWidth="1"/>
    <col min="17" max="20" width="7.5" style="39" customWidth="1"/>
    <col min="21" max="16384" width="7.5" style="39" hidden="1"/>
  </cols>
  <sheetData>
    <row r="1" spans="1:16" ht="14.7" thickBot="1"/>
    <row r="2" spans="1:16">
      <c r="B2" s="1546" t="s">
        <v>512</v>
      </c>
      <c r="C2" s="1547"/>
      <c r="D2" s="1547"/>
      <c r="E2" s="1547"/>
      <c r="F2" s="1547"/>
      <c r="G2" s="1547"/>
      <c r="H2" s="1547"/>
      <c r="I2" s="1547"/>
      <c r="J2" s="1547"/>
      <c r="K2" s="1547"/>
      <c r="L2" s="1548"/>
    </row>
    <row r="3" spans="1:16" ht="14.7" thickBot="1">
      <c r="B3" s="1549"/>
      <c r="C3" s="1550"/>
      <c r="D3" s="1550"/>
      <c r="E3" s="1550"/>
      <c r="F3" s="1550"/>
      <c r="G3" s="1550"/>
      <c r="H3" s="1550"/>
      <c r="I3" s="1550"/>
      <c r="J3" s="1550"/>
      <c r="K3" s="1550"/>
      <c r="L3" s="1551"/>
    </row>
    <row r="4" spans="1:16">
      <c r="B4" s="339" t="s">
        <v>423</v>
      </c>
      <c r="C4" s="43"/>
      <c r="D4" s="43"/>
      <c r="E4" s="43"/>
      <c r="F4" s="43"/>
      <c r="G4" s="43"/>
      <c r="H4" s="43"/>
      <c r="I4" s="43"/>
      <c r="J4" s="43"/>
      <c r="K4" s="43"/>
      <c r="L4" s="43"/>
    </row>
    <row r="5" spans="1:16">
      <c r="B5" s="340" t="s">
        <v>433</v>
      </c>
      <c r="C5" s="341"/>
      <c r="D5" s="341"/>
      <c r="E5" s="341"/>
      <c r="F5" s="341"/>
      <c r="G5" s="341"/>
      <c r="H5" s="341"/>
      <c r="I5" s="341"/>
      <c r="J5" s="341"/>
      <c r="K5" s="341"/>
      <c r="L5" s="341"/>
      <c r="M5" s="635"/>
    </row>
    <row r="6" spans="1:16">
      <c r="A6" s="39"/>
      <c r="B6" s="342"/>
      <c r="C6" s="343"/>
      <c r="D6" s="343"/>
      <c r="E6" s="343"/>
      <c r="F6" s="343"/>
      <c r="G6" s="343"/>
      <c r="H6" s="343"/>
      <c r="I6" s="343"/>
      <c r="J6" s="343"/>
      <c r="K6" s="343"/>
      <c r="L6" s="343"/>
      <c r="M6" s="636"/>
    </row>
    <row r="7" spans="1:16">
      <c r="B7" s="344" t="s">
        <v>434</v>
      </c>
      <c r="C7" s="345"/>
      <c r="D7" s="345"/>
      <c r="E7" s="345"/>
      <c r="F7" s="345"/>
      <c r="G7" s="345"/>
      <c r="H7" s="346"/>
      <c r="I7" s="347">
        <v>3.5000000000000003E-2</v>
      </c>
      <c r="J7" s="347">
        <v>3.5000000000000003E-2</v>
      </c>
      <c r="K7" s="347">
        <v>3.5000000000000003E-2</v>
      </c>
      <c r="L7" s="347">
        <v>3.5000000000000003E-2</v>
      </c>
      <c r="M7" s="347">
        <v>3.5000000000000003E-2</v>
      </c>
    </row>
    <row r="8" spans="1:16">
      <c r="B8" s="344" t="s">
        <v>435</v>
      </c>
      <c r="C8" s="345"/>
      <c r="D8" s="345"/>
      <c r="E8" s="345"/>
      <c r="F8" s="345"/>
      <c r="G8" s="345"/>
      <c r="H8" s="346"/>
      <c r="I8" s="347">
        <v>3.5000000000000003E-2</v>
      </c>
      <c r="J8" s="347">
        <v>3.5000000000000003E-2</v>
      </c>
      <c r="K8" s="347">
        <v>3.5000000000000003E-2</v>
      </c>
      <c r="L8" s="347">
        <v>3.5000000000000003E-2</v>
      </c>
      <c r="M8" s="347">
        <v>3.5000000000000003E-2</v>
      </c>
    </row>
    <row r="9" spans="1:16">
      <c r="B9" s="344" t="s">
        <v>436</v>
      </c>
      <c r="C9" s="345"/>
      <c r="D9" s="345"/>
      <c r="E9" s="345"/>
      <c r="F9" s="345"/>
      <c r="G9" s="349"/>
      <c r="H9" s="350"/>
      <c r="I9" s="347">
        <v>0.02</v>
      </c>
      <c r="J9" s="347">
        <v>0.02</v>
      </c>
      <c r="K9" s="347">
        <v>0.02</v>
      </c>
      <c r="L9" s="347">
        <v>0.02</v>
      </c>
      <c r="M9" s="347">
        <v>0.02</v>
      </c>
    </row>
    <row r="10" spans="1:16">
      <c r="B10" s="344" t="s">
        <v>437</v>
      </c>
      <c r="C10" s="345"/>
      <c r="D10" s="345"/>
      <c r="E10" s="345"/>
      <c r="F10" s="345"/>
      <c r="G10" s="345"/>
      <c r="H10" s="350"/>
      <c r="I10" s="347">
        <v>0.02</v>
      </c>
      <c r="J10" s="347">
        <v>0.02</v>
      </c>
      <c r="K10" s="347">
        <v>0.02</v>
      </c>
      <c r="L10" s="347">
        <v>0.02</v>
      </c>
      <c r="M10" s="347">
        <v>0.02</v>
      </c>
    </row>
    <row r="11" spans="1:16">
      <c r="B11" s="344"/>
      <c r="C11" s="320"/>
      <c r="D11" s="320"/>
      <c r="E11" s="1552" t="str">
        <f>'4YR (Dev) CF'!F12</f>
        <v>Land Acquisition</v>
      </c>
      <c r="F11" s="345" t="s">
        <v>516</v>
      </c>
      <c r="G11" s="345" t="s">
        <v>516</v>
      </c>
      <c r="H11" s="347"/>
      <c r="I11" s="347"/>
      <c r="J11" s="347"/>
      <c r="K11" s="347"/>
      <c r="L11" s="348"/>
      <c r="M11" s="348"/>
    </row>
    <row r="12" spans="1:16">
      <c r="B12" s="344"/>
      <c r="C12" s="327"/>
      <c r="D12" s="991" t="str">
        <f>'4YR (Dev) CF'!E12</f>
        <v>Entitlements Secured</v>
      </c>
      <c r="E12" s="1553"/>
      <c r="F12" s="351" t="s">
        <v>606</v>
      </c>
      <c r="G12" s="351" t="s">
        <v>517</v>
      </c>
      <c r="H12" s="887" t="s">
        <v>37</v>
      </c>
      <c r="I12" s="347"/>
      <c r="J12" s="347"/>
      <c r="K12" s="347"/>
      <c r="L12" s="348"/>
      <c r="M12" s="637"/>
      <c r="O12" s="352"/>
      <c r="P12" s="70"/>
    </row>
    <row r="13" spans="1:16">
      <c r="B13" s="344"/>
      <c r="C13" s="345"/>
      <c r="D13" s="351"/>
      <c r="E13" s="351"/>
      <c r="F13" s="351"/>
      <c r="G13" s="351"/>
      <c r="H13" s="888">
        <v>1</v>
      </c>
      <c r="I13" s="888">
        <f>H13+1</f>
        <v>2</v>
      </c>
      <c r="J13" s="888">
        <f>I13+1</f>
        <v>3</v>
      </c>
      <c r="K13" s="888">
        <f>J13+1</f>
        <v>4</v>
      </c>
      <c r="L13" s="888">
        <f>K13+1</f>
        <v>5</v>
      </c>
      <c r="M13" s="888">
        <f>L13+1</f>
        <v>6</v>
      </c>
      <c r="O13" s="352"/>
      <c r="P13" s="70"/>
    </row>
    <row r="14" spans="1:16">
      <c r="B14" s="353" t="s">
        <v>438</v>
      </c>
      <c r="C14" s="990"/>
      <c r="D14" s="990">
        <f>'4YR (Dev) CF'!E13</f>
        <v>44986</v>
      </c>
      <c r="E14" s="321">
        <f>'4YR (Dev) CF'!F13</f>
        <v>46172</v>
      </c>
      <c r="F14" s="321">
        <f>'4YR (Dev) CF'!G13</f>
        <v>46447</v>
      </c>
      <c r="G14" s="321">
        <f>'4YR (Dev) CF'!H13</f>
        <v>47088</v>
      </c>
      <c r="H14" s="321">
        <f>'4YR (Dev) CF'!I13</f>
        <v>47300</v>
      </c>
      <c r="I14" s="321">
        <f>+EDATE(H14,12)</f>
        <v>47665</v>
      </c>
      <c r="J14" s="321">
        <f>+EDATE(I14,12)</f>
        <v>48030</v>
      </c>
      <c r="K14" s="321">
        <f>+EDATE(J14,12)</f>
        <v>48396</v>
      </c>
      <c r="L14" s="321">
        <f>+EDATE(K14,12)</f>
        <v>48761</v>
      </c>
      <c r="M14" s="638">
        <f>+EDATE(L14,12)</f>
        <v>49126</v>
      </c>
    </row>
    <row r="15" spans="1:16">
      <c r="B15" s="344" t="s">
        <v>439</v>
      </c>
      <c r="C15" s="354"/>
      <c r="D15" s="354"/>
      <c r="E15" s="354"/>
      <c r="F15" s="355"/>
      <c r="G15" s="355"/>
      <c r="H15" s="550">
        <f>'4YR (Dev) CF'!I14</f>
        <v>3311643.6</v>
      </c>
      <c r="I15" s="550">
        <f>+(H15)*(1+I7)</f>
        <v>3427551.1259999997</v>
      </c>
      <c r="J15" s="550">
        <f>+(I15)*(1+J7)</f>
        <v>3547515.4154099994</v>
      </c>
      <c r="K15" s="550">
        <f>+(J15)*(1+K7)</f>
        <v>3671678.4549493492</v>
      </c>
      <c r="L15" s="550">
        <f>+(K15)*(1+L7)</f>
        <v>3800187.2008725759</v>
      </c>
      <c r="M15" s="550">
        <f>+(L15)*(1+M7)</f>
        <v>3933193.7529031159</v>
      </c>
      <c r="O15" s="1049"/>
    </row>
    <row r="16" spans="1:16">
      <c r="B16" s="344" t="s">
        <v>440</v>
      </c>
      <c r="C16" s="354"/>
      <c r="D16" s="354"/>
      <c r="E16" s="354"/>
      <c r="F16" s="355"/>
      <c r="G16" s="355"/>
      <c r="H16" s="550">
        <f>'4YR (Dev) CF'!I15</f>
        <v>194594.4</v>
      </c>
      <c r="I16" s="550">
        <f>+(H16)*(1+'5 YR Hold'!I8)</f>
        <v>201405.20399999997</v>
      </c>
      <c r="J16" s="550">
        <f>+(I16)*(1+'5 YR Hold'!J8)</f>
        <v>208454.38613999996</v>
      </c>
      <c r="K16" s="550">
        <f>+(J16)*(1+'5 YR Hold'!K8)</f>
        <v>215750.28965489994</v>
      </c>
      <c r="L16" s="550">
        <f>+(K16)*(1+'5 YR Hold'!L8)</f>
        <v>223301.54979282143</v>
      </c>
      <c r="M16" s="550">
        <f>+(L16)*(1+'5 YR Hold'!M8)</f>
        <v>231117.10403557017</v>
      </c>
    </row>
    <row r="17" spans="2:16">
      <c r="B17" s="344" t="s">
        <v>441</v>
      </c>
      <c r="C17" s="356">
        <f>'4YR (Dev) CF'!D16</f>
        <v>0.03</v>
      </c>
      <c r="D17" s="356"/>
      <c r="E17" s="357"/>
      <c r="F17" s="355"/>
      <c r="G17" s="355"/>
      <c r="H17" s="550">
        <f>'4YR (Dev) CF'!I16</f>
        <v>-496746.54</v>
      </c>
      <c r="I17" s="550">
        <f>SUM(I15)*-$C$17</f>
        <v>-102826.53377999998</v>
      </c>
      <c r="J17" s="550">
        <f>SUM(J15)*-$C$17</f>
        <v>-106425.46246229998</v>
      </c>
      <c r="K17" s="550">
        <f>SUM(K15)*-$C$17</f>
        <v>-110150.35364848046</v>
      </c>
      <c r="L17" s="550">
        <f>SUM(L15)*-$C$17</f>
        <v>-114005.61602617727</v>
      </c>
      <c r="M17" s="550">
        <f>SUM(M15)*-$C$17</f>
        <v>-117995.81258709347</v>
      </c>
    </row>
    <row r="18" spans="2:16">
      <c r="B18" s="344" t="s">
        <v>442</v>
      </c>
      <c r="C18" s="356">
        <f>'4YR (Dev) CF'!D17</f>
        <v>0.04</v>
      </c>
      <c r="D18" s="356"/>
      <c r="E18" s="357"/>
      <c r="F18" s="355"/>
      <c r="G18" s="355"/>
      <c r="H18" s="550">
        <f>'4YR (Dev) CF'!I17</f>
        <v>-29189.16</v>
      </c>
      <c r="I18" s="550">
        <f>-I16*$C$18</f>
        <v>-8056.2081599999992</v>
      </c>
      <c r="J18" s="550">
        <f>-J16*$C$18</f>
        <v>-8338.1754455999981</v>
      </c>
      <c r="K18" s="550">
        <f>-K16*$C$18</f>
        <v>-8630.0115861959985</v>
      </c>
      <c r="L18" s="550">
        <f>-L16*$C$18</f>
        <v>-8932.061991712857</v>
      </c>
      <c r="M18" s="550">
        <f>-M16*$C$18</f>
        <v>-9244.6841614228069</v>
      </c>
    </row>
    <row r="19" spans="2:16">
      <c r="B19" s="344" t="s">
        <v>443</v>
      </c>
      <c r="C19" s="357"/>
      <c r="D19" s="357"/>
      <c r="E19" s="357"/>
      <c r="F19" s="358"/>
      <c r="G19" s="358"/>
      <c r="H19" s="551">
        <f>'4YR (Dev) CF'!I18</f>
        <v>284400</v>
      </c>
      <c r="I19" s="552">
        <f>+H19*(1+I8)</f>
        <v>294354</v>
      </c>
      <c r="J19" s="552">
        <f>I19*(1+'5 YR Hold'!J8)</f>
        <v>304656.38999999996</v>
      </c>
      <c r="K19" s="552">
        <f>J19*(1+'5 YR Hold'!K8)</f>
        <v>315319.36364999996</v>
      </c>
      <c r="L19" s="551">
        <f>K19*(1+'5 YR Hold'!L8)</f>
        <v>326355.54137774993</v>
      </c>
      <c r="M19" s="551">
        <f>L19*(1+'5 YR Hold'!M8)</f>
        <v>337777.98532597115</v>
      </c>
    </row>
    <row r="20" spans="2:16">
      <c r="B20" s="359" t="s">
        <v>445</v>
      </c>
      <c r="C20" s="360"/>
      <c r="D20" s="360"/>
      <c r="E20" s="360"/>
      <c r="F20" s="361"/>
      <c r="G20" s="361"/>
      <c r="H20" s="553">
        <f t="shared" ref="H20:M20" si="0">SUM(H15:H19)</f>
        <v>3264702.3</v>
      </c>
      <c r="I20" s="553">
        <f t="shared" si="0"/>
        <v>3812427.5880599995</v>
      </c>
      <c r="J20" s="553">
        <f t="shared" si="0"/>
        <v>3945862.5536420997</v>
      </c>
      <c r="K20" s="553">
        <f t="shared" si="0"/>
        <v>4083967.7430195725</v>
      </c>
      <c r="L20" s="554">
        <f t="shared" si="0"/>
        <v>4226906.6140252575</v>
      </c>
      <c r="M20" s="553">
        <f t="shared" si="0"/>
        <v>4374848.3455161415</v>
      </c>
      <c r="N20" s="363"/>
    </row>
    <row r="21" spans="2:16">
      <c r="B21" s="364"/>
      <c r="E21" s="357"/>
      <c r="F21" s="365"/>
      <c r="G21" s="365"/>
      <c r="H21" s="550"/>
      <c r="I21" s="553"/>
      <c r="J21" s="553"/>
      <c r="K21" s="553"/>
      <c r="L21" s="553"/>
      <c r="M21" s="553"/>
    </row>
    <row r="22" spans="2:16" ht="16.5" customHeight="1">
      <c r="B22" s="364" t="s">
        <v>519</v>
      </c>
      <c r="C22" s="835" t="s">
        <v>518</v>
      </c>
      <c r="D22" s="835"/>
      <c r="E22" s="366" t="s">
        <v>520</v>
      </c>
      <c r="F22" s="365"/>
      <c r="G22" s="365"/>
      <c r="H22" s="550"/>
      <c r="I22" s="553"/>
      <c r="J22" s="553"/>
      <c r="K22" s="553"/>
      <c r="L22" s="553"/>
      <c r="M22" s="553"/>
    </row>
    <row r="23" spans="2:16" ht="15.35">
      <c r="B23" s="1154" t="s">
        <v>660</v>
      </c>
      <c r="C23" s="367">
        <f>'4YR (Dev) CF'!D22</f>
        <v>7.0000000000000007E-2</v>
      </c>
      <c r="D23" s="367"/>
      <c r="E23" s="22">
        <f>H23/'Product Inputs'!$G$34/12</f>
        <v>564.97602656250012</v>
      </c>
      <c r="F23" s="358"/>
      <c r="G23" s="358"/>
      <c r="H23" s="550">
        <f>'4YR (Dev) CF'!I22</f>
        <v>216950.79420000003</v>
      </c>
      <c r="I23" s="550">
        <f t="shared" ref="I23:I33" si="1">+H23*(1+I$9)</f>
        <v>221289.81008400003</v>
      </c>
      <c r="J23" s="550">
        <f t="shared" ref="J23:J33" si="2">+I23*(1+J$9)</f>
        <v>225715.60628568003</v>
      </c>
      <c r="K23" s="550">
        <f t="shared" ref="K23:K33" si="3">+J23*(1+K$9)</f>
        <v>230229.91841139362</v>
      </c>
      <c r="L23" s="550">
        <f t="shared" ref="L23:L33" si="4">+K23*(1+L$9)</f>
        <v>234834.51677962151</v>
      </c>
      <c r="M23" s="550">
        <f t="shared" ref="M23:M31" si="5">+L23*(1+M$9)</f>
        <v>239531.20711521394</v>
      </c>
    </row>
    <row r="24" spans="2:16" ht="15.35">
      <c r="B24" s="1154" t="s">
        <v>333</v>
      </c>
      <c r="C24" s="367">
        <f>'4YR (Dev) CF'!D23</f>
        <v>4.4994781405490406E-3</v>
      </c>
      <c r="D24" s="367"/>
      <c r="E24" s="22">
        <f>H24/'Product Inputs'!$G$34/12</f>
        <v>36.315675449317474</v>
      </c>
      <c r="F24" s="358"/>
      <c r="G24" s="358"/>
      <c r="H24" s="550">
        <f>'4YR (Dev) CF'!I23</f>
        <v>13945.219372537909</v>
      </c>
      <c r="I24" s="550">
        <f t="shared" si="1"/>
        <v>14224.123759988668</v>
      </c>
      <c r="J24" s="550">
        <f t="shared" si="2"/>
        <v>14508.606235188441</v>
      </c>
      <c r="K24" s="550">
        <f t="shared" si="3"/>
        <v>14798.778359892211</v>
      </c>
      <c r="L24" s="550">
        <f t="shared" si="4"/>
        <v>15094.753927090054</v>
      </c>
      <c r="M24" s="550">
        <f t="shared" si="5"/>
        <v>15396.649005631856</v>
      </c>
    </row>
    <row r="25" spans="2:16" ht="15.35">
      <c r="B25" s="1154" t="s">
        <v>661</v>
      </c>
      <c r="C25" s="367">
        <f>'4YR (Dev) CF'!D24</f>
        <v>2.7689096249532558E-3</v>
      </c>
      <c r="D25" s="367"/>
      <c r="E25" s="22">
        <f>H25/'Product Inputs'!$G$34/12</f>
        <v>22.348107968810751</v>
      </c>
      <c r="F25" s="358"/>
      <c r="G25" s="358"/>
      <c r="H25" s="550">
        <f>'4YR (Dev) CF'!I24</f>
        <v>8581.6734600233285</v>
      </c>
      <c r="I25" s="550">
        <f t="shared" si="1"/>
        <v>8753.306929223796</v>
      </c>
      <c r="J25" s="550">
        <f t="shared" si="2"/>
        <v>8928.373067808272</v>
      </c>
      <c r="K25" s="550">
        <f t="shared" si="3"/>
        <v>9106.940529164438</v>
      </c>
      <c r="L25" s="550">
        <f t="shared" si="4"/>
        <v>9289.0793397477264</v>
      </c>
      <c r="M25" s="550">
        <f t="shared" si="5"/>
        <v>9474.8609265426803</v>
      </c>
      <c r="P25" s="112"/>
    </row>
    <row r="26" spans="2:16" ht="15.35">
      <c r="B26" s="1154" t="s">
        <v>662</v>
      </c>
      <c r="C26" s="367">
        <f>'4YR (Dev) CF'!D25</f>
        <v>0.04</v>
      </c>
      <c r="D26" s="367"/>
      <c r="E26" s="22">
        <f>H26/'Product Inputs'!$G$34/12</f>
        <v>322.84344375000001</v>
      </c>
      <c r="F26" s="358"/>
      <c r="G26" s="358"/>
      <c r="H26" s="550">
        <f>'4YR (Dev) CF'!I25</f>
        <v>123971.8824</v>
      </c>
      <c r="I26" s="550">
        <f t="shared" si="1"/>
        <v>126451.32004800001</v>
      </c>
      <c r="J26" s="550">
        <f t="shared" si="2"/>
        <v>128980.34644896002</v>
      </c>
      <c r="K26" s="550">
        <f t="shared" si="3"/>
        <v>131559.95337793921</v>
      </c>
      <c r="L26" s="550">
        <f t="shared" si="4"/>
        <v>134191.15244549798</v>
      </c>
      <c r="M26" s="550">
        <f t="shared" si="5"/>
        <v>136874.97549440793</v>
      </c>
    </row>
    <row r="27" spans="2:16" ht="15.35">
      <c r="B27" s="1154" t="s">
        <v>663</v>
      </c>
      <c r="C27" s="367">
        <f>'4YR (Dev) CF'!D26</f>
        <v>0.02</v>
      </c>
      <c r="D27" s="367"/>
      <c r="E27" s="22">
        <f>H27/'Product Inputs'!$G$34/12</f>
        <v>161.421721875</v>
      </c>
      <c r="F27" s="358"/>
      <c r="G27" s="358"/>
      <c r="H27" s="550">
        <f>'4YR (Dev) CF'!I26</f>
        <v>61985.941200000001</v>
      </c>
      <c r="I27" s="550">
        <f t="shared" si="1"/>
        <v>63225.660024000004</v>
      </c>
      <c r="J27" s="550">
        <f t="shared" si="2"/>
        <v>64490.173224480008</v>
      </c>
      <c r="K27" s="550">
        <f t="shared" si="3"/>
        <v>65779.976688969604</v>
      </c>
      <c r="L27" s="550">
        <f t="shared" si="4"/>
        <v>67095.57622274899</v>
      </c>
      <c r="M27" s="550">
        <f t="shared" si="5"/>
        <v>68437.487747203966</v>
      </c>
    </row>
    <row r="28" spans="2:16" ht="15.35">
      <c r="B28" s="1154" t="s">
        <v>664</v>
      </c>
      <c r="C28" s="367">
        <f>'4YR (Dev) CF'!D27</f>
        <v>8.9202323799964702E-3</v>
      </c>
      <c r="D28" s="367"/>
      <c r="E28" s="22">
        <f>H28/'Product Inputs'!$G$34/12</f>
        <v>71.995963515207976</v>
      </c>
      <c r="F28" s="358"/>
      <c r="G28" s="358"/>
      <c r="H28" s="550">
        <f>'4YR (Dev) CF'!I27</f>
        <v>27646.449989839864</v>
      </c>
      <c r="I28" s="550">
        <f t="shared" si="1"/>
        <v>28199.378989636662</v>
      </c>
      <c r="J28" s="550">
        <f t="shared" si="2"/>
        <v>28763.366569429396</v>
      </c>
      <c r="K28" s="550">
        <f t="shared" si="3"/>
        <v>29338.633900817986</v>
      </c>
      <c r="L28" s="550">
        <f t="shared" si="4"/>
        <v>29925.406578834347</v>
      </c>
      <c r="M28" s="550">
        <f t="shared" si="5"/>
        <v>30523.914710411034</v>
      </c>
      <c r="O28" s="143"/>
    </row>
    <row r="29" spans="2:16" ht="15.35">
      <c r="B29" s="1154" t="s">
        <v>665</v>
      </c>
      <c r="C29" s="367">
        <f>'4YR (Dev) CF'!D28</f>
        <v>7.4999999999999997E-3</v>
      </c>
      <c r="D29" s="367"/>
      <c r="E29" s="119">
        <f>H29/'Product Inputs'!$G$34/12</f>
        <v>60.533145703125001</v>
      </c>
      <c r="F29" s="416"/>
      <c r="G29" s="416"/>
      <c r="H29" s="564">
        <f>'4YR (Dev) CF'!I28</f>
        <v>23244.72795</v>
      </c>
      <c r="I29" s="550">
        <f t="shared" si="1"/>
        <v>23709.622509000001</v>
      </c>
      <c r="J29" s="550">
        <f t="shared" si="2"/>
        <v>24183.814959180003</v>
      </c>
      <c r="K29" s="550">
        <f t="shared" si="3"/>
        <v>24667.491258363603</v>
      </c>
      <c r="L29" s="550">
        <f t="shared" si="4"/>
        <v>25160.841083530875</v>
      </c>
      <c r="M29" s="550">
        <f t="shared" si="5"/>
        <v>25664.057905201495</v>
      </c>
    </row>
    <row r="30" spans="2:16" ht="15.35">
      <c r="B30" s="1154" t="s">
        <v>334</v>
      </c>
      <c r="C30" s="367">
        <f>'4YR (Dev) CF'!D29</f>
        <v>2.7485499953580111E-2</v>
      </c>
      <c r="D30" s="367"/>
      <c r="E30" s="119">
        <f>H30/'Product Inputs'!$G$34/12</f>
        <v>221.83783645510672</v>
      </c>
      <c r="F30" s="416"/>
      <c r="G30" s="416"/>
      <c r="H30" s="564">
        <f>'4YR (Dev) CF'!I29</f>
        <v>85185.729198760979</v>
      </c>
      <c r="I30" s="550">
        <f t="shared" si="1"/>
        <v>86889.443782736198</v>
      </c>
      <c r="J30" s="550">
        <f t="shared" si="2"/>
        <v>88627.232658390931</v>
      </c>
      <c r="K30" s="550">
        <f t="shared" si="3"/>
        <v>90399.777311558748</v>
      </c>
      <c r="L30" s="550">
        <f t="shared" si="4"/>
        <v>92207.772857789925</v>
      </c>
      <c r="M30" s="550">
        <f t="shared" si="5"/>
        <v>94051.928314945719</v>
      </c>
    </row>
    <row r="31" spans="2:16" ht="15.35">
      <c r="B31" s="1154" t="s">
        <v>652</v>
      </c>
      <c r="C31" s="367">
        <f>'4YR (Dev) CF'!D30</f>
        <v>0.03</v>
      </c>
      <c r="D31" s="367"/>
      <c r="E31" s="22">
        <f>H31/'Product Inputs'!$G$34/12</f>
        <v>242.1325828125</v>
      </c>
      <c r="F31" s="358"/>
      <c r="G31" s="416"/>
      <c r="H31" s="550">
        <f>'4YR (Dev) CF'!I30</f>
        <v>92978.911800000002</v>
      </c>
      <c r="I31" s="550">
        <f t="shared" si="1"/>
        <v>94838.490036000003</v>
      </c>
      <c r="J31" s="550">
        <f t="shared" si="2"/>
        <v>96735.259836720012</v>
      </c>
      <c r="K31" s="550">
        <f t="shared" si="3"/>
        <v>98669.965033454413</v>
      </c>
      <c r="L31" s="550">
        <f t="shared" si="4"/>
        <v>100643.3643341235</v>
      </c>
      <c r="M31" s="550">
        <f t="shared" si="5"/>
        <v>102656.23162080598</v>
      </c>
    </row>
    <row r="32" spans="2:16" ht="15.35">
      <c r="B32" s="1154" t="s">
        <v>666</v>
      </c>
      <c r="C32" s="367">
        <f>'4YR (Dev) CF'!D31</f>
        <v>0.10043353324221937</v>
      </c>
      <c r="D32" s="367"/>
      <c r="E32" s="22">
        <f>H32/'Product Inputs'!$G$34/12</f>
        <v>853.86871607552087</v>
      </c>
      <c r="F32" s="358"/>
      <c r="G32" s="416"/>
      <c r="H32" s="550">
        <f>'4YR (Dev) CF'!I31</f>
        <v>327885.58697300003</v>
      </c>
      <c r="I32" s="550">
        <f t="shared" si="1"/>
        <v>334443.29871246003</v>
      </c>
      <c r="J32" s="550">
        <f t="shared" si="2"/>
        <v>341132.16468670923</v>
      </c>
      <c r="K32" s="550">
        <f t="shared" si="3"/>
        <v>347954.80798044341</v>
      </c>
      <c r="L32" s="550">
        <f t="shared" si="4"/>
        <v>354913.90414005227</v>
      </c>
      <c r="M32" s="550">
        <v>1044915.2000000001</v>
      </c>
      <c r="N32" s="1115" t="e">
        <f>L41*0.0119</f>
        <v>#DIV/0!</v>
      </c>
    </row>
    <row r="33" spans="1:15" ht="15.35">
      <c r="B33" s="1196" t="s">
        <v>329</v>
      </c>
      <c r="C33" s="479">
        <f>'4YR (Dev) CF'!D32</f>
        <v>0.02</v>
      </c>
      <c r="D33" s="479"/>
      <c r="E33" s="202">
        <f>H33/'Product Inputs'!$G$34/12</f>
        <v>161.421721875</v>
      </c>
      <c r="F33" s="368"/>
      <c r="G33" s="368"/>
      <c r="H33" s="551">
        <f>'4YR (Dev) CF'!I32</f>
        <v>61985.941200000001</v>
      </c>
      <c r="I33" s="551">
        <f t="shared" si="1"/>
        <v>63225.660024000004</v>
      </c>
      <c r="J33" s="551">
        <f t="shared" si="2"/>
        <v>64490.173224480008</v>
      </c>
      <c r="K33" s="551">
        <f t="shared" si="3"/>
        <v>65779.976688969604</v>
      </c>
      <c r="L33" s="551">
        <f t="shared" si="4"/>
        <v>67095.57622274899</v>
      </c>
      <c r="M33" s="551">
        <f>+L33*(1+M$9)</f>
        <v>68437.487747203966</v>
      </c>
    </row>
    <row r="34" spans="1:15">
      <c r="B34" s="364" t="s">
        <v>521</v>
      </c>
      <c r="C34" s="712">
        <f>'4YR (Dev) CF'!D33</f>
        <v>0.33160765334129827</v>
      </c>
      <c r="D34" s="712"/>
      <c r="E34" s="994">
        <f>SUM(E23:E30)</f>
        <v>1462.271921279068</v>
      </c>
      <c r="F34" s="369"/>
      <c r="G34" s="369"/>
      <c r="H34" s="550">
        <f t="shared" ref="H34:M34" si="6">SUM(H23:H33)</f>
        <v>1044362.8577441622</v>
      </c>
      <c r="I34" s="550">
        <f t="shared" si="6"/>
        <v>1065250.1148990456</v>
      </c>
      <c r="J34" s="550">
        <f t="shared" si="6"/>
        <v>1086555.1171970265</v>
      </c>
      <c r="K34" s="550">
        <f t="shared" si="6"/>
        <v>1108286.2195409669</v>
      </c>
      <c r="L34" s="550">
        <f t="shared" si="6"/>
        <v>1130451.9439317859</v>
      </c>
      <c r="M34" s="550">
        <f t="shared" si="6"/>
        <v>1835964.0005875686</v>
      </c>
    </row>
    <row r="35" spans="1:15">
      <c r="B35" s="364"/>
      <c r="C35" s="370"/>
      <c r="D35" s="370"/>
      <c r="E35" s="370"/>
      <c r="F35" s="371"/>
      <c r="G35" s="371"/>
      <c r="H35" s="550">
        <f>'4YR (Dev) CF'!I34</f>
        <v>0</v>
      </c>
      <c r="I35" s="553"/>
      <c r="J35" s="553"/>
      <c r="K35" s="553"/>
      <c r="L35" s="553"/>
      <c r="M35" s="553"/>
    </row>
    <row r="36" spans="1:15">
      <c r="A36" s="43" t="s">
        <v>1</v>
      </c>
      <c r="B36" s="372" t="s">
        <v>449</v>
      </c>
      <c r="C36" s="373"/>
      <c r="D36" s="373"/>
      <c r="E36" s="374"/>
      <c r="F36" s="375"/>
      <c r="G36" s="375"/>
      <c r="H36" s="555">
        <f t="shared" ref="H36:M36" si="7">H20-H34</f>
        <v>2220339.4422558378</v>
      </c>
      <c r="I36" s="555">
        <f t="shared" si="7"/>
        <v>2747177.4731609542</v>
      </c>
      <c r="J36" s="555">
        <f t="shared" si="7"/>
        <v>2859307.4364450732</v>
      </c>
      <c r="K36" s="555">
        <f t="shared" si="7"/>
        <v>2975681.5234786058</v>
      </c>
      <c r="L36" s="555">
        <f t="shared" si="7"/>
        <v>3096454.6700934717</v>
      </c>
      <c r="M36" s="555">
        <f t="shared" si="7"/>
        <v>2538884.3449285729</v>
      </c>
    </row>
    <row r="37" spans="1:15" ht="5.2" customHeight="1">
      <c r="B37" s="364"/>
      <c r="C37" s="366"/>
      <c r="D37" s="366"/>
      <c r="E37" s="366"/>
      <c r="F37" s="365"/>
      <c r="G37" s="365"/>
      <c r="H37" s="362"/>
      <c r="I37" s="362"/>
      <c r="J37" s="362"/>
      <c r="K37" s="362"/>
      <c r="L37" s="362"/>
      <c r="M37" s="376"/>
    </row>
    <row r="38" spans="1:15">
      <c r="B38" s="344" t="s">
        <v>522</v>
      </c>
      <c r="C38" s="377">
        <f>Summary!R17</f>
        <v>0</v>
      </c>
      <c r="D38" s="377"/>
      <c r="E38" s="378"/>
      <c r="F38" s="365"/>
      <c r="G38" s="369"/>
      <c r="H38" s="379"/>
      <c r="I38" s="379"/>
      <c r="J38" s="379"/>
      <c r="K38" s="379"/>
      <c r="L38" s="550" t="e">
        <f>ROUND(SUM(M15,M19,M17,-M34)/C38,-5)</f>
        <v>#DIV/0!</v>
      </c>
      <c r="M38" s="376"/>
    </row>
    <row r="39" spans="1:15">
      <c r="B39" s="64" t="s">
        <v>523</v>
      </c>
      <c r="C39" s="377">
        <f>C38+(0.0025)</f>
        <v>2.5000000000000001E-3</v>
      </c>
      <c r="D39" s="377"/>
      <c r="E39" s="378"/>
      <c r="F39" s="365"/>
      <c r="G39" s="369"/>
      <c r="H39" s="379"/>
      <c r="I39" s="379"/>
      <c r="J39" s="379"/>
      <c r="K39" s="379"/>
      <c r="L39" s="550">
        <f>ROUND((M16+M18)/C39,-5)</f>
        <v>88700000</v>
      </c>
      <c r="M39" s="376"/>
    </row>
    <row r="40" spans="1:15">
      <c r="B40" s="380" t="s">
        <v>8</v>
      </c>
      <c r="C40" s="381">
        <f>Summary!K9</f>
        <v>1.4999999999999999E-2</v>
      </c>
      <c r="D40" s="381"/>
      <c r="E40" s="382"/>
      <c r="F40" s="383"/>
      <c r="G40" s="383"/>
      <c r="H40" s="384"/>
      <c r="I40" s="384"/>
      <c r="J40" s="384"/>
      <c r="K40" s="384"/>
      <c r="L40" s="556" t="e">
        <f>-SUM(L38:L39)*C40</f>
        <v>#DIV/0!</v>
      </c>
      <c r="M40" s="376"/>
    </row>
    <row r="41" spans="1:15">
      <c r="B41" s="364" t="s">
        <v>524</v>
      </c>
      <c r="C41" s="366"/>
      <c r="D41" s="366"/>
      <c r="E41" s="366"/>
      <c r="F41" s="365"/>
      <c r="G41" s="369"/>
      <c r="H41" s="379"/>
      <c r="I41" s="379"/>
      <c r="J41" s="379"/>
      <c r="K41" s="379"/>
      <c r="L41" s="553" t="e">
        <f>SUM(L38:L40)</f>
        <v>#DIV/0!</v>
      </c>
      <c r="M41" s="376"/>
    </row>
    <row r="42" spans="1:15" ht="6" customHeight="1">
      <c r="B42" s="364"/>
      <c r="C42" s="366"/>
      <c r="D42" s="366"/>
      <c r="E42" s="385"/>
      <c r="F42" s="365"/>
      <c r="G42" s="365"/>
      <c r="H42" s="48"/>
      <c r="I42" s="386"/>
      <c r="J42" s="386"/>
      <c r="K42" s="387"/>
      <c r="L42" s="553"/>
      <c r="M42" s="388"/>
    </row>
    <row r="43" spans="1:15">
      <c r="B43" s="344" t="s">
        <v>454</v>
      </c>
      <c r="C43" s="43"/>
      <c r="D43" s="43"/>
      <c r="E43" s="389"/>
      <c r="F43" s="390"/>
      <c r="G43" s="391"/>
      <c r="H43" s="558" t="e">
        <f>-#REF!</f>
        <v>#REF!</v>
      </c>
      <c r="I43" s="557"/>
      <c r="J43" s="557"/>
      <c r="K43" s="557"/>
      <c r="L43" s="557"/>
      <c r="M43" s="392"/>
      <c r="O43" s="393"/>
    </row>
    <row r="44" spans="1:15">
      <c r="B44" s="344" t="s">
        <v>471</v>
      </c>
      <c r="C44" s="394">
        <f>Summary!K43</f>
        <v>7.4999999999999997E-2</v>
      </c>
      <c r="D44" s="394"/>
      <c r="E44" s="389"/>
      <c r="F44" s="390"/>
      <c r="G44" s="395"/>
      <c r="H44" s="558">
        <f>I36/C44</f>
        <v>36629032.975479394</v>
      </c>
      <c r="I44" s="557"/>
      <c r="J44" s="557"/>
      <c r="K44" s="557"/>
      <c r="L44" s="557"/>
      <c r="M44" s="392"/>
    </row>
    <row r="45" spans="1:15">
      <c r="B45" s="344" t="s">
        <v>472</v>
      </c>
      <c r="C45" s="43"/>
      <c r="D45" s="43"/>
      <c r="E45" s="396"/>
      <c r="F45" s="390"/>
      <c r="G45" s="391"/>
      <c r="H45" s="558">
        <f>-H44*Summary!K47-(Summary!F41*Summary!K49)*Summary!K48</f>
        <v>-507963.72281619534</v>
      </c>
      <c r="I45" s="557"/>
      <c r="J45" s="557"/>
      <c r="K45" s="557"/>
      <c r="L45" s="557"/>
      <c r="M45" s="392"/>
    </row>
    <row r="46" spans="1:15">
      <c r="B46" s="344" t="s">
        <v>473</v>
      </c>
      <c r="C46" s="43"/>
      <c r="D46" s="43"/>
      <c r="E46" s="396"/>
      <c r="F46" s="390"/>
      <c r="G46" s="391"/>
      <c r="H46" s="558">
        <f>-Summary!F41*Summary!K48</f>
        <v>-7083669.6530700698</v>
      </c>
      <c r="I46" s="557"/>
      <c r="J46" s="557"/>
      <c r="K46" s="557"/>
      <c r="L46" s="557"/>
      <c r="M46" s="392"/>
    </row>
    <row r="47" spans="1:15">
      <c r="B47" s="536" t="e">
        <f>'4YR (Dev) CF'!#REF!</f>
        <v>#REF!</v>
      </c>
      <c r="C47" s="397"/>
      <c r="D47" s="397"/>
      <c r="E47" s="389"/>
      <c r="F47" s="365"/>
      <c r="G47" s="398"/>
      <c r="H47" s="536" t="e">
        <f>'4YR (Dev) CF'!#REF!</f>
        <v>#REF!</v>
      </c>
      <c r="I47" s="557"/>
      <c r="J47" s="557"/>
      <c r="K47" s="557"/>
      <c r="L47" s="557"/>
      <c r="M47" s="392"/>
      <c r="N47" s="399"/>
    </row>
    <row r="48" spans="1:15">
      <c r="B48" s="1187" t="e">
        <f>'4YR (Dev) CF'!#REF!</f>
        <v>#REF!</v>
      </c>
      <c r="C48" s="1188"/>
      <c r="D48" s="1188"/>
      <c r="E48" s="1189"/>
      <c r="F48" s="1190"/>
      <c r="G48" s="1191"/>
      <c r="H48" s="903"/>
      <c r="I48" s="1192"/>
      <c r="J48" s="1192"/>
      <c r="K48" s="1192"/>
      <c r="L48" s="1193" t="e">
        <f>'4YR (Dev) CF'!#REF!*(1+M48)</f>
        <v>#REF!</v>
      </c>
      <c r="M48" s="392">
        <v>0.5</v>
      </c>
      <c r="N48" s="399"/>
    </row>
    <row r="49" spans="1:13">
      <c r="B49" s="344"/>
      <c r="C49" s="344"/>
      <c r="D49" s="344"/>
      <c r="E49" s="400"/>
      <c r="F49" s="400"/>
      <c r="G49" s="398"/>
      <c r="H49" s="558">
        <f>Budget!D244</f>
        <v>0</v>
      </c>
      <c r="I49" s="557"/>
      <c r="J49" s="557"/>
      <c r="K49" s="557"/>
      <c r="L49" s="557"/>
      <c r="M49" s="392"/>
    </row>
    <row r="50" spans="1:13">
      <c r="B50" s="344" t="s">
        <v>474</v>
      </c>
      <c r="C50" s="344"/>
      <c r="D50" s="344"/>
      <c r="E50" s="400"/>
      <c r="F50" s="400"/>
      <c r="G50" s="401"/>
      <c r="H50" s="559" t="e">
        <f>SUM(H43:H48)</f>
        <v>#REF!</v>
      </c>
      <c r="I50" s="557"/>
      <c r="J50" s="557"/>
      <c r="K50" s="557"/>
      <c r="L50" s="557"/>
      <c r="M50" s="392"/>
    </row>
    <row r="51" spans="1:13">
      <c r="B51" s="344"/>
      <c r="C51" s="344"/>
      <c r="D51" s="344"/>
      <c r="E51" s="400"/>
      <c r="F51" s="400"/>
      <c r="G51" s="401"/>
      <c r="H51" s="558"/>
      <c r="I51" s="557"/>
      <c r="J51" s="557"/>
      <c r="K51" s="557"/>
      <c r="L51" s="557"/>
      <c r="M51" s="392"/>
    </row>
    <row r="52" spans="1:13">
      <c r="B52" s="364" t="s">
        <v>525</v>
      </c>
      <c r="C52" s="402"/>
      <c r="D52" s="402"/>
      <c r="E52" s="400"/>
      <c r="F52" s="400"/>
      <c r="G52" s="401"/>
      <c r="H52" s="561"/>
      <c r="I52" s="558"/>
      <c r="J52" s="558"/>
      <c r="K52" s="558"/>
      <c r="L52" s="558"/>
      <c r="M52" s="403"/>
    </row>
    <row r="53" spans="1:13" ht="14.2" customHeight="1">
      <c r="B53" s="344" t="s">
        <v>526</v>
      </c>
      <c r="C53" s="404">
        <f>Summary!K44</f>
        <v>0.05</v>
      </c>
      <c r="D53" s="404"/>
      <c r="E53" s="400"/>
      <c r="F53" s="400"/>
      <c r="G53" s="401"/>
      <c r="H53" s="558">
        <f>I53/2</f>
        <v>-915725.82438698492</v>
      </c>
      <c r="I53" s="558">
        <f>-H44*C53</f>
        <v>-1831451.6487739698</v>
      </c>
      <c r="J53" s="558">
        <f>+I53</f>
        <v>-1831451.6487739698</v>
      </c>
      <c r="K53" s="558">
        <f>+J53</f>
        <v>-1831451.6487739698</v>
      </c>
      <c r="L53" s="558">
        <f>+K53</f>
        <v>-1831451.6487739698</v>
      </c>
      <c r="M53" s="405"/>
    </row>
    <row r="54" spans="1:13">
      <c r="B54" s="344" t="s">
        <v>475</v>
      </c>
      <c r="C54" s="344"/>
      <c r="D54" s="344"/>
      <c r="E54" s="400"/>
      <c r="F54" s="400"/>
      <c r="G54" s="401"/>
      <c r="H54" s="558"/>
      <c r="I54" s="558"/>
      <c r="J54" s="558"/>
      <c r="K54" s="558"/>
      <c r="L54" s="558">
        <f>-H44</f>
        <v>-36629032.975479394</v>
      </c>
      <c r="M54" s="403"/>
    </row>
    <row r="55" spans="1:13">
      <c r="B55" s="344"/>
      <c r="C55" s="344"/>
      <c r="D55" s="344"/>
      <c r="E55" s="400"/>
      <c r="F55" s="400"/>
      <c r="G55" s="401"/>
      <c r="H55" s="558"/>
      <c r="I55" s="558"/>
      <c r="J55" s="558"/>
      <c r="K55" s="558"/>
      <c r="L55" s="558"/>
      <c r="M55" s="403"/>
    </row>
    <row r="56" spans="1:13">
      <c r="B56" s="364" t="s">
        <v>476</v>
      </c>
      <c r="C56" s="344"/>
      <c r="D56" s="344"/>
      <c r="E56" s="400"/>
      <c r="F56" s="400"/>
      <c r="G56" s="401"/>
      <c r="H56" s="558"/>
      <c r="I56" s="558"/>
      <c r="J56" s="558"/>
      <c r="K56" s="558"/>
      <c r="L56" s="558"/>
      <c r="M56" s="403"/>
    </row>
    <row r="57" spans="1:13">
      <c r="B57" s="337" t="s">
        <v>477</v>
      </c>
      <c r="C57" s="353"/>
      <c r="D57" s="353"/>
      <c r="E57" s="406"/>
      <c r="F57" s="406"/>
      <c r="G57" s="407"/>
      <c r="H57" s="562" t="e">
        <f>#REF!+H46</f>
        <v>#REF!</v>
      </c>
      <c r="I57" s="562" t="e">
        <f>H60</f>
        <v>#REF!</v>
      </c>
      <c r="J57" s="562" t="e">
        <f>I60</f>
        <v>#REF!</v>
      </c>
      <c r="K57" s="562" t="e">
        <f>J60</f>
        <v>#REF!</v>
      </c>
      <c r="L57" s="562" t="e">
        <f>K60</f>
        <v>#REF!</v>
      </c>
      <c r="M57" s="403"/>
    </row>
    <row r="58" spans="1:13">
      <c r="B58" s="43" t="s">
        <v>478</v>
      </c>
      <c r="C58" s="344"/>
      <c r="D58" s="344"/>
      <c r="E58" s="400"/>
      <c r="F58" s="400"/>
      <c r="G58" s="401"/>
      <c r="H58" s="558" t="e">
        <f>H57*Summary!$E$44</f>
        <v>#REF!</v>
      </c>
      <c r="I58" s="558" t="e">
        <f>I57*Summary!$E$44</f>
        <v>#REF!</v>
      </c>
      <c r="J58" s="558" t="e">
        <f>J57*Summary!$E$44</f>
        <v>#REF!</v>
      </c>
      <c r="K58" s="558" t="e">
        <f>K57*Summary!$E$44</f>
        <v>#REF!</v>
      </c>
      <c r="L58" s="558" t="e">
        <f>L57*Summary!$E$44</f>
        <v>#REF!</v>
      </c>
      <c r="M58" s="403"/>
    </row>
    <row r="59" spans="1:13">
      <c r="A59" s="39"/>
      <c r="B59" s="39" t="s">
        <v>479</v>
      </c>
      <c r="C59" s="64"/>
      <c r="D59" s="64"/>
      <c r="E59" s="480"/>
      <c r="F59" s="480"/>
      <c r="G59" s="481"/>
      <c r="H59" s="563" t="e">
        <f>PMT(Summary!F44/12,Summary!F45*12,H57,,)*12</f>
        <v>#REF!</v>
      </c>
      <c r="I59" s="563" t="e">
        <f>H59</f>
        <v>#REF!</v>
      </c>
      <c r="J59" s="563" t="e">
        <f>I59</f>
        <v>#REF!</v>
      </c>
      <c r="K59" s="563" t="e">
        <f>J59</f>
        <v>#REF!</v>
      </c>
      <c r="L59" s="563" t="e">
        <f>K59</f>
        <v>#REF!</v>
      </c>
      <c r="M59" s="403"/>
    </row>
    <row r="60" spans="1:13">
      <c r="B60" s="338" t="s">
        <v>480</v>
      </c>
      <c r="C60" s="408"/>
      <c r="D60" s="408"/>
      <c r="E60" s="409"/>
      <c r="F60" s="409"/>
      <c r="G60" s="410"/>
      <c r="H60" s="559" t="e">
        <f>SUM(H57:H59)</f>
        <v>#REF!</v>
      </c>
      <c r="I60" s="559" t="e">
        <f>SUM(I57:I59)</f>
        <v>#REF!</v>
      </c>
      <c r="J60" s="559" t="e">
        <f>SUM(J57:J59)</f>
        <v>#REF!</v>
      </c>
      <c r="K60" s="559" t="e">
        <f>SUM(K57:K59)</f>
        <v>#REF!</v>
      </c>
      <c r="L60" s="559" t="e">
        <f>SUM(L57:L59)</f>
        <v>#REF!</v>
      </c>
      <c r="M60" s="403"/>
    </row>
    <row r="61" spans="1:13">
      <c r="B61" s="43" t="s">
        <v>481</v>
      </c>
      <c r="C61" s="344"/>
      <c r="D61" s="344"/>
      <c r="E61" s="557"/>
      <c r="F61" s="557"/>
      <c r="G61" s="558"/>
      <c r="H61" s="558"/>
      <c r="I61" s="558"/>
      <c r="J61" s="558"/>
      <c r="K61" s="558"/>
      <c r="L61" s="558" t="e">
        <f>-L60</f>
        <v>#REF!</v>
      </c>
      <c r="M61" s="403"/>
    </row>
    <row r="62" spans="1:13">
      <c r="B62" s="43"/>
      <c r="C62" s="344"/>
      <c r="D62" s="344"/>
      <c r="E62" s="557"/>
      <c r="F62" s="557"/>
      <c r="G62" s="558"/>
      <c r="H62" s="558"/>
      <c r="I62" s="558"/>
      <c r="J62" s="558"/>
      <c r="K62" s="558"/>
      <c r="L62" s="558"/>
      <c r="M62" s="403"/>
    </row>
    <row r="63" spans="1:13">
      <c r="B63" s="339" t="s">
        <v>482</v>
      </c>
      <c r="C63" s="344"/>
      <c r="D63" s="344"/>
      <c r="E63" s="557"/>
      <c r="F63" s="557"/>
      <c r="G63" s="558"/>
      <c r="H63" s="558" t="e">
        <f>H53+H59</f>
        <v>#REF!</v>
      </c>
      <c r="I63" s="558" t="e">
        <f>I53+I59</f>
        <v>#REF!</v>
      </c>
      <c r="J63" s="558" t="e">
        <f>J53+J59</f>
        <v>#REF!</v>
      </c>
      <c r="K63" s="558" t="e">
        <f>K53+K59</f>
        <v>#REF!</v>
      </c>
      <c r="L63" s="558" t="e">
        <f>L53+L59</f>
        <v>#REF!</v>
      </c>
      <c r="M63" s="403"/>
    </row>
    <row r="64" spans="1:13">
      <c r="B64" s="339" t="s">
        <v>483</v>
      </c>
      <c r="C64" s="344"/>
      <c r="D64" s="344"/>
      <c r="E64" s="557"/>
      <c r="F64" s="557"/>
      <c r="G64" s="558"/>
      <c r="H64" s="569" t="e">
        <f>H36/-H63</f>
        <v>#REF!</v>
      </c>
      <c r="I64" s="569" t="e">
        <f>I36/-I63</f>
        <v>#REF!</v>
      </c>
      <c r="J64" s="569" t="e">
        <f>J36/-J63</f>
        <v>#REF!</v>
      </c>
      <c r="K64" s="569" t="e">
        <f>K36/-K63</f>
        <v>#REF!</v>
      </c>
      <c r="L64" s="569" t="e">
        <f>L36/-L63</f>
        <v>#REF!</v>
      </c>
      <c r="M64" s="403"/>
    </row>
    <row r="65" spans="1:15">
      <c r="B65" s="43"/>
      <c r="C65" s="43"/>
      <c r="D65" s="43"/>
      <c r="E65" s="560"/>
      <c r="F65" s="560"/>
      <c r="G65" s="567"/>
      <c r="H65" s="560"/>
      <c r="I65" s="557"/>
      <c r="J65" s="557"/>
      <c r="K65" s="557"/>
      <c r="L65" s="557"/>
      <c r="M65" s="403"/>
    </row>
    <row r="66" spans="1:15">
      <c r="B66" s="364" t="s">
        <v>457</v>
      </c>
      <c r="C66" s="357"/>
      <c r="D66" s="996">
        <f>'4YR (Dev) CF'!E46</f>
        <v>-3447796.6100000003</v>
      </c>
      <c r="E66" s="996">
        <f>'4YR (Dev) CF'!F46</f>
        <v>-5000000</v>
      </c>
      <c r="F66" s="996">
        <f>'4YR (Dev) CF'!G46</f>
        <v>0</v>
      </c>
      <c r="G66" s="996">
        <f>'4YR (Dev) CF'!H46</f>
        <v>0</v>
      </c>
      <c r="H66" s="996">
        <f>'4YR (Dev) CF'!I46</f>
        <v>0</v>
      </c>
      <c r="I66" s="996">
        <f>'4YR (Dev) CF'!J46</f>
        <v>0</v>
      </c>
      <c r="J66" s="996">
        <f>'4YR (Dev) CF'!K46</f>
        <v>0</v>
      </c>
      <c r="K66" s="996">
        <f>'4YR (Dev) CF'!L46</f>
        <v>0</v>
      </c>
      <c r="L66" s="996">
        <f>'4YR (Dev) CF'!M46</f>
        <v>0</v>
      </c>
      <c r="M66" s="386"/>
    </row>
    <row r="67" spans="1:15">
      <c r="B67" s="344" t="s">
        <v>484</v>
      </c>
      <c r="C67" s="411">
        <v>0.02</v>
      </c>
      <c r="D67" s="411"/>
      <c r="E67" s="553"/>
      <c r="F67" s="553"/>
      <c r="G67" s="568"/>
      <c r="H67" s="564">
        <f>-$C$67*H20</f>
        <v>-65294.045999999995</v>
      </c>
      <c r="I67" s="564">
        <f>-$C$67*I20</f>
        <v>-76248.551761199997</v>
      </c>
      <c r="J67" s="564">
        <f>-$C$67*J20</f>
        <v>-78917.251072842002</v>
      </c>
      <c r="K67" s="564">
        <f>-$C$67*K20</f>
        <v>-81679.354860391453</v>
      </c>
      <c r="L67" s="564">
        <f>-$C$67*L20</f>
        <v>-84538.132280505146</v>
      </c>
      <c r="M67" s="386"/>
    </row>
    <row r="68" spans="1:15">
      <c r="B68" s="372" t="s">
        <v>527</v>
      </c>
      <c r="C68" s="412"/>
      <c r="D68" s="724">
        <f>'4YR (Dev) CF'!E47</f>
        <v>-3447796.6100000003</v>
      </c>
      <c r="E68" s="724">
        <f>'4YR (Dev) CF'!F47</f>
        <v>-5000000</v>
      </c>
      <c r="F68" s="724">
        <f>'4YR (Dev) CF'!G47</f>
        <v>0</v>
      </c>
      <c r="G68" s="724">
        <f>'4YR (Dev) CF'!H47</f>
        <v>0</v>
      </c>
      <c r="H68" s="565" t="e">
        <f>+H36+H63+H67</f>
        <v>#REF!</v>
      </c>
      <c r="I68" s="565" t="e">
        <f>+I36+I63+I67</f>
        <v>#REF!</v>
      </c>
      <c r="J68" s="565" t="e">
        <f>+J36+J63+J67</f>
        <v>#REF!</v>
      </c>
      <c r="K68" s="565" t="e">
        <f>+K36+K63+K67</f>
        <v>#REF!</v>
      </c>
      <c r="L68" s="565" t="e">
        <f>+L36+L63+L67</f>
        <v>#REF!</v>
      </c>
      <c r="M68" s="413"/>
    </row>
    <row r="69" spans="1:15">
      <c r="E69" s="22"/>
      <c r="F69" s="22"/>
      <c r="G69" s="22"/>
      <c r="H69" s="22"/>
      <c r="I69" s="22"/>
      <c r="J69" s="22"/>
      <c r="K69" s="22"/>
      <c r="L69" s="22"/>
    </row>
    <row r="70" spans="1:15" ht="14.7" thickBot="1">
      <c r="A70" s="39" t="s">
        <v>1</v>
      </c>
      <c r="B70" s="432" t="s">
        <v>458</v>
      </c>
      <c r="C70" s="566"/>
      <c r="D70" s="566">
        <f>+D68</f>
        <v>-3447796.6100000003</v>
      </c>
      <c r="E70" s="566">
        <f>+E68</f>
        <v>-5000000</v>
      </c>
      <c r="F70" s="566">
        <f>+F68</f>
        <v>0</v>
      </c>
      <c r="G70" s="566"/>
      <c r="H70" s="566" t="e">
        <f>H36+H41+SUM(H50,H49)+H54+H61+H63+H67</f>
        <v>#REF!</v>
      </c>
      <c r="I70" s="566" t="e">
        <f>I36+I41+SUM(I47,I49)+I54+I61+I63+I67</f>
        <v>#REF!</v>
      </c>
      <c r="J70" s="566" t="e">
        <f>J36+J41+SUM(J47,J49)+J54+J61+J63+J67</f>
        <v>#REF!</v>
      </c>
      <c r="K70" s="566" t="e">
        <f>K36+K41+SUM(K47,K49)+K54+K61+K63+K67</f>
        <v>#REF!</v>
      </c>
      <c r="L70" s="566" t="e">
        <f>L36+L41+SUM(L48,L49)+L54+L61+L63+L67</f>
        <v>#DIV/0!</v>
      </c>
      <c r="M70" s="544">
        <f>SUM(D70:F70)</f>
        <v>-8447796.6099999994</v>
      </c>
      <c r="N70" s="22" t="e">
        <f>-H82</f>
        <v>#REF!</v>
      </c>
      <c r="O70" s="22"/>
    </row>
    <row r="71" spans="1:15">
      <c r="B71" s="414" t="s">
        <v>485</v>
      </c>
      <c r="C71" s="485" t="e">
        <f>XIRR(D70:L70,D14:L14)</f>
        <v>#REF!</v>
      </c>
      <c r="D71" s="992"/>
      <c r="E71" s="415"/>
      <c r="F71" s="365"/>
      <c r="G71" s="416"/>
      <c r="H71" s="417"/>
      <c r="I71" s="417"/>
      <c r="J71" s="417"/>
      <c r="K71" s="418"/>
      <c r="L71" s="418"/>
      <c r="M71" s="1081"/>
      <c r="N71" s="22" t="e">
        <f>M70-N70</f>
        <v>#REF!</v>
      </c>
      <c r="O71" s="22">
        <v>0.7</v>
      </c>
    </row>
    <row r="72" spans="1:15">
      <c r="B72" s="419" t="s">
        <v>486</v>
      </c>
      <c r="C72" s="486">
        <f>-SUMIF(D70:L70,"&gt;0")/SUMIF(D70:L70,"&lt;0")</f>
        <v>0</v>
      </c>
      <c r="D72" s="993"/>
      <c r="E72" s="415"/>
      <c r="F72" s="365"/>
      <c r="G72" s="416"/>
      <c r="H72" s="417"/>
      <c r="I72" s="417"/>
      <c r="J72" s="417"/>
      <c r="K72" s="417"/>
      <c r="L72" s="417"/>
      <c r="M72" s="1081"/>
      <c r="N72" s="22"/>
      <c r="O72" s="22" t="e">
        <f>N71*O71</f>
        <v>#REF!</v>
      </c>
    </row>
    <row r="73" spans="1:15" ht="14.7" thickBot="1">
      <c r="B73" s="420" t="s">
        <v>487</v>
      </c>
      <c r="C73" s="484" t="e">
        <f>+SUM(C70:L70)</f>
        <v>#REF!</v>
      </c>
      <c r="D73" s="500"/>
      <c r="E73" s="44"/>
      <c r="F73" s="391"/>
      <c r="G73" s="365"/>
      <c r="H73" s="417"/>
      <c r="I73" s="417"/>
      <c r="J73" s="417"/>
      <c r="K73" s="418"/>
      <c r="L73" s="418"/>
      <c r="M73" s="1081"/>
      <c r="N73" s="22"/>
      <c r="O73" s="22" t="e">
        <f>M70-O72</f>
        <v>#REF!</v>
      </c>
    </row>
    <row r="74" spans="1:15">
      <c r="A74" s="39"/>
      <c r="B74" s="64" t="s">
        <v>488</v>
      </c>
      <c r="C74" s="570" t="e">
        <f>Summary!D23-H82*E85</f>
        <v>#REF!</v>
      </c>
      <c r="D74" s="570"/>
      <c r="E74" s="560" t="e">
        <f>-SUM(D66:F66)-H80-H82*E85</f>
        <v>#REF!</v>
      </c>
      <c r="F74" s="391"/>
      <c r="G74" s="365"/>
      <c r="H74" s="417"/>
      <c r="I74" s="417"/>
      <c r="J74" s="417"/>
      <c r="K74" s="418"/>
      <c r="L74" s="418"/>
      <c r="M74" s="1137"/>
      <c r="N74" s="536"/>
    </row>
    <row r="75" spans="1:15">
      <c r="A75" s="39"/>
      <c r="B75" s="64" t="s">
        <v>489</v>
      </c>
      <c r="C75" s="422" t="e">
        <f>AVERAGE(H75:L75)</f>
        <v>#REF!</v>
      </c>
      <c r="D75" s="422"/>
      <c r="E75" s="392"/>
      <c r="F75" s="42"/>
      <c r="G75" s="423"/>
      <c r="H75" s="422" t="e">
        <f>+H68/$E$74</f>
        <v>#REF!</v>
      </c>
      <c r="I75" s="422" t="e">
        <f>+I68/$E$74</f>
        <v>#REF!</v>
      </c>
      <c r="J75" s="422" t="e">
        <f>+J68/$E$74</f>
        <v>#REF!</v>
      </c>
      <c r="K75" s="422" t="e">
        <f>+K68/$E$74</f>
        <v>#REF!</v>
      </c>
      <c r="L75" s="422" t="e">
        <f>+L68/$E$74</f>
        <v>#REF!</v>
      </c>
      <c r="M75" s="422"/>
      <c r="N75" s="1124"/>
    </row>
    <row r="76" spans="1:15">
      <c r="A76" s="39"/>
      <c r="B76" s="64" t="s">
        <v>490</v>
      </c>
      <c r="C76" s="70" t="e">
        <f>I76</f>
        <v>#REF!</v>
      </c>
      <c r="D76" s="70"/>
      <c r="E76" s="48"/>
      <c r="F76" s="424"/>
      <c r="G76" s="423"/>
      <c r="H76" s="422"/>
      <c r="I76" s="422" t="e">
        <f>+I36/$C$74</f>
        <v>#REF!</v>
      </c>
      <c r="J76" s="422" t="e">
        <f>+J36/$C$74</f>
        <v>#REF!</v>
      </c>
      <c r="K76" s="422" t="e">
        <f>+K36/$C$74</f>
        <v>#REF!</v>
      </c>
      <c r="L76" s="422" t="e">
        <f>+L36/$C$74</f>
        <v>#REF!</v>
      </c>
      <c r="M76" s="422"/>
    </row>
    <row r="77" spans="1:15">
      <c r="A77" s="39"/>
      <c r="B77" s="64" t="s">
        <v>491</v>
      </c>
      <c r="C77" s="425">
        <f ca="1">+AVERAGEIF(H77:L77,"&gt;0",H77:I77)</f>
        <v>1.5941754606238354</v>
      </c>
      <c r="D77" s="425"/>
      <c r="E77" s="48"/>
      <c r="F77" s="426"/>
      <c r="G77" s="426"/>
      <c r="H77" s="427"/>
      <c r="I77" s="427">
        <f>+I36/-SUM(I53:I53)</f>
        <v>1.4999999999999998</v>
      </c>
      <c r="J77" s="427">
        <f>+J36/-SUM(J53:J53)</f>
        <v>1.5612246374940784</v>
      </c>
      <c r="K77" s="427">
        <f>+K36/-SUM(K53:K53)</f>
        <v>1.6247666300503312</v>
      </c>
      <c r="L77" s="427">
        <f>+L36/-SUM(L53:L53)</f>
        <v>1.6907105749509324</v>
      </c>
      <c r="M77" s="428"/>
    </row>
    <row r="78" spans="1:15">
      <c r="A78" s="39"/>
      <c r="B78" s="64" t="s">
        <v>492</v>
      </c>
      <c r="C78" s="429">
        <f>MIN(I78:L78)</f>
        <v>7.4999999999999983E-2</v>
      </c>
      <c r="D78" s="429"/>
      <c r="E78" s="48"/>
      <c r="F78" s="430"/>
      <c r="G78" s="430"/>
      <c r="H78" s="431"/>
      <c r="I78" s="431">
        <f>I36/$H$44</f>
        <v>7.4999999999999983E-2</v>
      </c>
      <c r="J78" s="431">
        <f>J36/$H$44</f>
        <v>7.8061231874703929E-2</v>
      </c>
      <c r="K78" s="431">
        <f>K36/$H$44</f>
        <v>8.1238331502516567E-2</v>
      </c>
      <c r="L78" s="431">
        <f>L36/$H$44</f>
        <v>8.453552874754662E-2</v>
      </c>
      <c r="M78" s="431"/>
    </row>
    <row r="79" spans="1:15">
      <c r="A79" s="39"/>
      <c r="B79" s="339"/>
      <c r="C79" s="43"/>
      <c r="D79" s="43"/>
      <c r="E79" s="434"/>
      <c r="F79" s="435"/>
      <c r="G79" s="435"/>
      <c r="H79" s="436"/>
      <c r="I79" s="436"/>
      <c r="J79" s="436"/>
      <c r="K79" s="433"/>
      <c r="L79" s="433"/>
      <c r="M79" s="433"/>
    </row>
    <row r="80" spans="1:15">
      <c r="A80" s="43" t="s">
        <v>1</v>
      </c>
      <c r="B80" s="439" t="s">
        <v>493</v>
      </c>
      <c r="C80" s="440"/>
      <c r="D80" s="440"/>
      <c r="E80" s="441" t="e">
        <f>'4YR (Dev) CF'!#REF!</f>
        <v>#REF!</v>
      </c>
      <c r="F80" s="571"/>
      <c r="G80" s="571"/>
      <c r="H80" s="572" t="e">
        <f>'4YR (Dev) CF'!#REF!</f>
        <v>#REF!</v>
      </c>
      <c r="I80" s="560"/>
      <c r="J80" s="560"/>
      <c r="K80" s="560"/>
      <c r="L80" s="567"/>
      <c r="M80" s="433"/>
    </row>
    <row r="81" spans="2:16">
      <c r="B81" s="439"/>
      <c r="C81" s="440"/>
      <c r="D81" s="440"/>
      <c r="E81" s="444"/>
      <c r="F81" s="571"/>
      <c r="G81" s="571"/>
      <c r="H81" s="571"/>
      <c r="I81" s="560"/>
      <c r="J81" s="560"/>
      <c r="K81" s="560"/>
      <c r="L81" s="567"/>
      <c r="M81" s="544" t="e">
        <f>H82*E85</f>
        <v>#REF!</v>
      </c>
      <c r="N81" s="22">
        <f>-SUM(D68:F68)</f>
        <v>8447796.6099999994</v>
      </c>
      <c r="O81" s="22" t="e">
        <f>N81-M81</f>
        <v>#REF!</v>
      </c>
      <c r="P81" s="536" t="e">
        <f>H80</f>
        <v>#REF!</v>
      </c>
    </row>
    <row r="82" spans="2:16">
      <c r="B82" s="445" t="s">
        <v>494</v>
      </c>
      <c r="C82" s="440"/>
      <c r="D82" s="440"/>
      <c r="E82" s="444"/>
      <c r="F82" s="571"/>
      <c r="G82" s="571"/>
      <c r="H82" s="573" t="e">
        <f>H50-H80+H49</f>
        <v>#REF!</v>
      </c>
      <c r="I82" s="560"/>
      <c r="J82" s="560"/>
      <c r="K82" s="560"/>
      <c r="L82" s="567"/>
      <c r="M82" s="433"/>
    </row>
    <row r="83" spans="2:16">
      <c r="B83" s="96"/>
      <c r="C83" s="441"/>
      <c r="D83" s="441"/>
      <c r="E83" s="437"/>
      <c r="F83" s="560"/>
      <c r="G83" s="560"/>
      <c r="H83" s="560"/>
      <c r="I83" s="560"/>
      <c r="J83" s="560"/>
      <c r="K83" s="560"/>
      <c r="L83" s="567"/>
      <c r="M83" s="433"/>
      <c r="P83" s="536" t="e">
        <f>O81-P81</f>
        <v>#REF!</v>
      </c>
    </row>
    <row r="84" spans="2:16">
      <c r="B84" s="96" t="s">
        <v>495</v>
      </c>
      <c r="E84" s="441">
        <v>0.05</v>
      </c>
      <c r="F84" s="560"/>
      <c r="G84" s="560"/>
      <c r="H84" s="574" t="e">
        <f>+$E$74*$E$84</f>
        <v>#REF!</v>
      </c>
      <c r="I84" s="574" t="e">
        <f>+$E$74*$E$84</f>
        <v>#REF!</v>
      </c>
      <c r="J84" s="574" t="e">
        <f>+$E$74*$E$84</f>
        <v>#REF!</v>
      </c>
      <c r="K84" s="574" t="e">
        <f>+$E$74*$E$84</f>
        <v>#REF!</v>
      </c>
      <c r="L84" s="574" t="e">
        <f>+$E$74*$E$84</f>
        <v>#REF!</v>
      </c>
      <c r="M84" s="639"/>
    </row>
    <row r="85" spans="2:16">
      <c r="B85" s="96" t="s">
        <v>696</v>
      </c>
      <c r="C85" s="441"/>
      <c r="D85" s="441"/>
      <c r="E85" s="446">
        <v>0.9</v>
      </c>
      <c r="F85" s="560"/>
      <c r="G85" s="560"/>
      <c r="H85" s="560" t="e">
        <f>+H36+H63-H84</f>
        <v>#REF!</v>
      </c>
      <c r="I85" s="560" t="e">
        <f>+I36+I63-I84</f>
        <v>#REF!</v>
      </c>
      <c r="J85" s="560" t="e">
        <f>+J36+J63-J84</f>
        <v>#REF!</v>
      </c>
      <c r="K85" s="560" t="e">
        <f>+K36+K63-K84</f>
        <v>#REF!</v>
      </c>
      <c r="L85" s="560" t="e">
        <f>+L36+L63-L84</f>
        <v>#REF!</v>
      </c>
      <c r="M85" s="433"/>
    </row>
    <row r="86" spans="2:16">
      <c r="B86" s="96"/>
      <c r="C86" s="441"/>
      <c r="D86" s="441"/>
      <c r="E86" s="438"/>
      <c r="F86" s="560"/>
      <c r="G86" s="560"/>
      <c r="H86" s="560"/>
      <c r="I86" s="560"/>
      <c r="J86" s="560"/>
      <c r="K86" s="560"/>
      <c r="L86" s="560"/>
      <c r="M86" s="433"/>
    </row>
    <row r="87" spans="2:16">
      <c r="B87" s="445" t="s">
        <v>496</v>
      </c>
      <c r="C87" s="441"/>
      <c r="D87" s="441"/>
      <c r="E87" s="571"/>
      <c r="F87" s="571"/>
      <c r="G87" s="571"/>
      <c r="H87" s="571" t="e">
        <f>(H80+H82*E85)+(H84+H85*E85)</f>
        <v>#REF!</v>
      </c>
      <c r="I87" s="571" t="e">
        <f>I84+I85*$E$85</f>
        <v>#REF!</v>
      </c>
      <c r="J87" s="571" t="e">
        <f>J84+J85*$E$85</f>
        <v>#REF!</v>
      </c>
      <c r="K87" s="571" t="e">
        <f>K84+K85*$E$85</f>
        <v>#REF!</v>
      </c>
      <c r="L87" s="571" t="e">
        <f>L84+L85*$E$85</f>
        <v>#REF!</v>
      </c>
      <c r="M87" s="433"/>
    </row>
    <row r="88" spans="2:16" ht="5.2" customHeight="1">
      <c r="B88" s="96"/>
      <c r="C88" s="441"/>
      <c r="D88" s="441"/>
      <c r="E88" s="438"/>
      <c r="F88" s="398"/>
      <c r="G88" s="398"/>
      <c r="H88" s="437"/>
      <c r="I88" s="437"/>
      <c r="J88" s="437"/>
      <c r="K88" s="437"/>
      <c r="L88" s="437"/>
      <c r="M88" s="433"/>
    </row>
    <row r="89" spans="2:16">
      <c r="B89" s="96" t="s">
        <v>497</v>
      </c>
      <c r="C89" s="441"/>
      <c r="D89" s="441"/>
      <c r="E89" s="438"/>
      <c r="F89" s="398"/>
      <c r="G89" s="398"/>
      <c r="H89" s="438"/>
      <c r="I89" s="438"/>
      <c r="J89" s="438"/>
      <c r="K89" s="438"/>
      <c r="L89" s="560" t="e">
        <f>+L70-SUM(L84:L85)</f>
        <v>#DIV/0!</v>
      </c>
      <c r="M89" s="544" t="e">
        <f>+L41+L54</f>
        <v>#DIV/0!</v>
      </c>
      <c r="O89" s="143" t="e">
        <f>+H82*(1-E85)</f>
        <v>#REF!</v>
      </c>
      <c r="P89" s="39" t="s">
        <v>528</v>
      </c>
    </row>
    <row r="90" spans="2:16" ht="5.2" customHeight="1">
      <c r="B90" s="96"/>
      <c r="C90" s="441"/>
      <c r="D90" s="441"/>
      <c r="E90" s="438"/>
      <c r="F90" s="398"/>
      <c r="G90" s="398"/>
      <c r="H90" s="437"/>
      <c r="I90" s="437"/>
      <c r="J90" s="437"/>
      <c r="K90" s="437"/>
      <c r="L90" s="437"/>
      <c r="M90" s="433"/>
    </row>
    <row r="91" spans="2:16">
      <c r="B91" s="447" t="e">
        <f>+"Investor Preferred Return Catch-up to "&amp;FIXED(C110*100,0)&amp;"% IRR"</f>
        <v>#REF!</v>
      </c>
      <c r="C91" s="448"/>
      <c r="D91" s="448"/>
      <c r="E91" s="448"/>
      <c r="F91" s="449"/>
      <c r="G91" s="449"/>
      <c r="H91" s="450"/>
      <c r="I91" s="450"/>
      <c r="J91" s="450"/>
      <c r="K91" s="450"/>
      <c r="L91" s="451"/>
      <c r="M91" s="452"/>
      <c r="N91" s="452"/>
    </row>
    <row r="92" spans="2:16">
      <c r="B92" s="453" t="s">
        <v>498</v>
      </c>
      <c r="C92" s="453"/>
      <c r="D92" s="453"/>
      <c r="E92" s="453"/>
      <c r="F92" s="454"/>
      <c r="G92" s="454"/>
      <c r="H92" s="453"/>
      <c r="I92" s="455"/>
      <c r="J92" s="455" t="e">
        <f>+J85</f>
        <v>#REF!</v>
      </c>
      <c r="K92" s="455" t="e">
        <f>+K85</f>
        <v>#REF!</v>
      </c>
      <c r="L92" s="572" t="e">
        <f>+L112</f>
        <v>#DIV/0!</v>
      </c>
      <c r="M92" s="640"/>
      <c r="N92" s="456"/>
    </row>
    <row r="93" spans="2:16">
      <c r="B93" s="457" t="s">
        <v>461</v>
      </c>
      <c r="C93" s="457"/>
      <c r="D93" s="457"/>
      <c r="E93" s="457"/>
      <c r="F93" s="458"/>
      <c r="G93" s="458"/>
      <c r="H93" s="457"/>
      <c r="I93" s="421"/>
      <c r="J93" s="421"/>
      <c r="K93" s="421"/>
      <c r="L93" s="567" t="e">
        <f>+L92/C111*C112</f>
        <v>#DIV/0!</v>
      </c>
      <c r="M93" s="452"/>
      <c r="N93" s="456"/>
    </row>
    <row r="94" spans="2:16" ht="5.2" customHeight="1">
      <c r="B94" s="457"/>
      <c r="C94" s="457"/>
      <c r="D94" s="457"/>
      <c r="E94" s="457"/>
      <c r="F94" s="458"/>
      <c r="G94" s="458"/>
      <c r="H94" s="457"/>
      <c r="I94" s="459"/>
      <c r="J94" s="459"/>
      <c r="K94" s="459"/>
      <c r="L94" s="567"/>
      <c r="M94" s="641"/>
      <c r="N94" s="456"/>
    </row>
    <row r="95" spans="2:16">
      <c r="B95" s="447" t="e">
        <f>+"Tier 1 - "&amp;FIXED(C116*100,0)&amp;"/"&amp;FIXED(C117*100,0)&amp;" Split from "&amp;FIXED(C110*100,0)&amp;"% to "&amp;FIXED(C115*100,0)&amp;"% IRR"</f>
        <v>#REF!</v>
      </c>
      <c r="C95" s="447"/>
      <c r="D95" s="447"/>
      <c r="E95" s="447"/>
      <c r="F95" s="460"/>
      <c r="G95" s="460"/>
      <c r="H95" s="447"/>
      <c r="I95" s="461"/>
      <c r="J95" s="461"/>
      <c r="K95" s="461"/>
      <c r="L95" s="575"/>
      <c r="M95" s="452"/>
      <c r="N95" s="452"/>
    </row>
    <row r="96" spans="2:16">
      <c r="B96" s="453" t="s">
        <v>498</v>
      </c>
      <c r="C96" s="453"/>
      <c r="D96" s="453"/>
      <c r="E96" s="453"/>
      <c r="F96" s="454"/>
      <c r="G96" s="454"/>
      <c r="H96" s="453"/>
      <c r="I96" s="443"/>
      <c r="J96" s="443"/>
      <c r="K96" s="443"/>
      <c r="L96" s="572" t="e">
        <f>+L116</f>
        <v>#DIV/0!</v>
      </c>
      <c r="M96" s="640"/>
      <c r="N96" s="456"/>
    </row>
    <row r="97" spans="1:16">
      <c r="B97" s="457" t="s">
        <v>461</v>
      </c>
      <c r="C97" s="457"/>
      <c r="D97" s="457"/>
      <c r="E97" s="457"/>
      <c r="F97" s="458"/>
      <c r="G97" s="458"/>
      <c r="H97" s="457"/>
      <c r="I97" s="443"/>
      <c r="J97" s="443"/>
      <c r="K97" s="443"/>
      <c r="L97" s="567" t="e">
        <f>+L117</f>
        <v>#DIV/0!</v>
      </c>
      <c r="M97" s="452"/>
      <c r="N97" s="456"/>
      <c r="O97" s="43"/>
      <c r="P97" s="43"/>
    </row>
    <row r="98" spans="1:16" ht="5.2" customHeight="1">
      <c r="B98" s="439"/>
      <c r="C98" s="439"/>
      <c r="D98" s="439"/>
      <c r="E98" s="439"/>
      <c r="F98" s="462"/>
      <c r="G98" s="462"/>
      <c r="H98" s="439"/>
      <c r="I98" s="443"/>
      <c r="J98" s="443"/>
      <c r="K98" s="443"/>
      <c r="L98" s="572"/>
      <c r="M98" s="642"/>
      <c r="N98" s="463"/>
      <c r="O98" s="464"/>
      <c r="P98" s="43"/>
    </row>
    <row r="99" spans="1:16">
      <c r="B99" s="447" t="e">
        <f>+"Tier 2 - "&amp;FIXED(C121*100,0)&amp;"/"&amp;FIXED(C122*100,0)&amp;" Split from "&amp;FIXED(C115*100,0)&amp;"% to "&amp;FIXED(C120*100,0)&amp;"% IRR"</f>
        <v>#REF!</v>
      </c>
      <c r="C99" s="447"/>
      <c r="D99" s="447"/>
      <c r="E99" s="447"/>
      <c r="F99" s="460"/>
      <c r="G99" s="460"/>
      <c r="H99" s="447"/>
      <c r="I99" s="461"/>
      <c r="J99" s="461"/>
      <c r="K99" s="461"/>
      <c r="L99" s="575"/>
      <c r="M99" s="452"/>
      <c r="N99" s="452"/>
      <c r="O99" s="43"/>
      <c r="P99" s="43"/>
    </row>
    <row r="100" spans="1:16">
      <c r="B100" s="453" t="s">
        <v>498</v>
      </c>
      <c r="C100" s="453"/>
      <c r="D100" s="453"/>
      <c r="E100" s="453"/>
      <c r="F100" s="454"/>
      <c r="G100" s="454"/>
      <c r="H100" s="453"/>
      <c r="I100" s="443"/>
      <c r="J100" s="443"/>
      <c r="K100" s="443"/>
      <c r="L100" s="572" t="e">
        <f>+L121</f>
        <v>#DIV/0!</v>
      </c>
      <c r="M100" s="640"/>
      <c r="N100" s="456"/>
      <c r="O100" s="43"/>
      <c r="P100" s="43"/>
    </row>
    <row r="101" spans="1:16">
      <c r="B101" s="457" t="s">
        <v>461</v>
      </c>
      <c r="C101" s="457"/>
      <c r="D101" s="457"/>
      <c r="E101" s="457"/>
      <c r="F101" s="458"/>
      <c r="G101" s="458"/>
      <c r="H101" s="457"/>
      <c r="I101" s="443"/>
      <c r="J101" s="443"/>
      <c r="K101" s="443"/>
      <c r="L101" s="567" t="e">
        <f>+L122</f>
        <v>#DIV/0!</v>
      </c>
      <c r="M101" s="452"/>
      <c r="N101" s="456"/>
      <c r="O101" s="43"/>
      <c r="P101" s="43"/>
    </row>
    <row r="102" spans="1:16" ht="5.2" customHeight="1">
      <c r="B102" s="439"/>
      <c r="C102" s="439"/>
      <c r="D102" s="439"/>
      <c r="E102" s="439"/>
      <c r="F102" s="462"/>
      <c r="G102" s="462"/>
      <c r="H102" s="439"/>
      <c r="I102" s="443"/>
      <c r="J102" s="443"/>
      <c r="K102" s="443"/>
      <c r="L102" s="572"/>
      <c r="M102" s="642"/>
      <c r="N102" s="463"/>
      <c r="O102" s="464"/>
      <c r="P102" s="43"/>
    </row>
    <row r="103" spans="1:16">
      <c r="B103" s="447" t="e">
        <f>'4YR (Dev) CF'!#REF!</f>
        <v>#REF!</v>
      </c>
      <c r="C103" s="439"/>
      <c r="D103" s="447"/>
      <c r="E103" s="447"/>
      <c r="F103" s="460"/>
      <c r="G103" s="460"/>
      <c r="H103" s="447"/>
      <c r="I103" s="461"/>
      <c r="J103" s="461"/>
      <c r="K103" s="461"/>
      <c r="L103" s="575"/>
      <c r="M103" s="452"/>
      <c r="N103" s="456"/>
      <c r="O103" s="43"/>
      <c r="P103" s="43"/>
    </row>
    <row r="104" spans="1:16">
      <c r="B104" s="453" t="s">
        <v>498</v>
      </c>
      <c r="C104" s="465"/>
      <c r="D104" s="97"/>
      <c r="E104" s="466"/>
      <c r="F104" s="467"/>
      <c r="G104" s="468"/>
      <c r="H104" s="443"/>
      <c r="I104" s="443"/>
      <c r="J104" s="443"/>
      <c r="K104" s="443"/>
      <c r="L104" s="572" t="e">
        <f>+L127</f>
        <v>#DIV/0!</v>
      </c>
      <c r="M104" s="452"/>
      <c r="N104" s="456"/>
      <c r="O104" s="43"/>
      <c r="P104" s="43"/>
    </row>
    <row r="105" spans="1:16">
      <c r="B105" s="457" t="s">
        <v>461</v>
      </c>
      <c r="C105" s="469"/>
      <c r="D105" s="469"/>
      <c r="E105" s="470"/>
      <c r="F105" s="471"/>
      <c r="G105" s="472"/>
      <c r="H105" s="473"/>
      <c r="I105" s="473"/>
      <c r="J105" s="473"/>
      <c r="K105" s="473"/>
      <c r="L105" s="567" t="e">
        <f>+L128</f>
        <v>#DIV/0!</v>
      </c>
      <c r="M105" s="452"/>
      <c r="N105" s="456"/>
    </row>
    <row r="106" spans="1:16">
      <c r="B106" s="439"/>
      <c r="C106" s="474"/>
      <c r="D106" s="474"/>
      <c r="E106" s="475"/>
      <c r="F106" s="442"/>
      <c r="G106" s="476"/>
      <c r="H106" s="477"/>
      <c r="I106" s="438"/>
      <c r="J106" s="438"/>
      <c r="K106" s="438"/>
      <c r="L106" s="567"/>
      <c r="M106" s="433"/>
      <c r="N106" s="1124"/>
    </row>
    <row r="107" spans="1:16" s="745" customFormat="1" ht="14">
      <c r="A107" s="339"/>
      <c r="B107" s="577" t="s">
        <v>529</v>
      </c>
      <c r="C107" s="999" t="e">
        <f>M107</f>
        <v>#REF!</v>
      </c>
      <c r="D107" s="995">
        <f>D70</f>
        <v>-3447796.6100000003</v>
      </c>
      <c r="E107" s="995">
        <f>E70</f>
        <v>-5000000</v>
      </c>
      <c r="F107" s="995">
        <f>F70</f>
        <v>0</v>
      </c>
      <c r="G107" s="995">
        <f>G70</f>
        <v>0</v>
      </c>
      <c r="H107" s="578" t="e">
        <f>+H87</f>
        <v>#REF!</v>
      </c>
      <c r="I107" s="578" t="e">
        <f>+I87</f>
        <v>#REF!</v>
      </c>
      <c r="J107" s="578" t="e">
        <f>+J87</f>
        <v>#REF!</v>
      </c>
      <c r="K107" s="578" t="e">
        <f>+K87</f>
        <v>#REF!</v>
      </c>
      <c r="L107" s="578" t="e">
        <f>+L87+L92+L96+L100+L104</f>
        <v>#REF!</v>
      </c>
      <c r="M107" s="1050" t="e">
        <f>+XIRR(D107:L107,$D$14:$L$14)</f>
        <v>#REF!</v>
      </c>
      <c r="N107" s="1051">
        <f>-SUMIF(D107:L107,"&gt;0")/SUMIF(D107:L107,"&lt;0")</f>
        <v>0</v>
      </c>
    </row>
    <row r="108" spans="1:16">
      <c r="B108" s="579"/>
      <c r="C108" s="576">
        <f>N107</f>
        <v>0</v>
      </c>
      <c r="D108" s="576"/>
      <c r="E108" s="580"/>
      <c r="F108" s="581"/>
      <c r="G108" s="581"/>
      <c r="H108" s="580"/>
      <c r="I108" s="580"/>
      <c r="J108" s="580"/>
      <c r="K108" s="580"/>
      <c r="L108" s="580"/>
      <c r="M108" s="433"/>
    </row>
    <row r="109" spans="1:16">
      <c r="B109" s="584"/>
      <c r="C109" s="585"/>
      <c r="E109" s="585"/>
      <c r="F109" s="586"/>
      <c r="G109" s="586"/>
      <c r="H109" s="585"/>
      <c r="I109" s="585"/>
      <c r="J109" s="585"/>
      <c r="K109" s="585"/>
      <c r="L109" s="547"/>
    </row>
    <row r="110" spans="1:16" ht="16.350000000000001">
      <c r="A110" s="43" t="s">
        <v>1</v>
      </c>
      <c r="B110" s="587" t="s">
        <v>470</v>
      </c>
      <c r="C110" s="487" t="e">
        <f>'4YR (Dev) CF'!#REF!</f>
        <v>#REF!</v>
      </c>
      <c r="D110" s="588" t="e">
        <f>+(1+C110)^(1/365)-1</f>
        <v>#REF!</v>
      </c>
      <c r="F110" s="589"/>
      <c r="G110" s="42"/>
      <c r="L110" s="61"/>
      <c r="N110" s="328" t="s">
        <v>506</v>
      </c>
    </row>
    <row r="111" spans="1:16">
      <c r="B111" s="590" t="s">
        <v>462</v>
      </c>
      <c r="C111" s="487">
        <v>1</v>
      </c>
      <c r="D111" s="934">
        <f>D107</f>
        <v>-3447796.6100000003</v>
      </c>
      <c r="E111" s="934">
        <f t="shared" ref="E111:K111" si="8">E107</f>
        <v>-5000000</v>
      </c>
      <c r="F111" s="934">
        <f t="shared" si="8"/>
        <v>0</v>
      </c>
      <c r="G111" s="934">
        <f t="shared" si="8"/>
        <v>0</v>
      </c>
      <c r="H111" s="934" t="e">
        <f>H107</f>
        <v>#REF!</v>
      </c>
      <c r="I111" s="934" t="e">
        <f t="shared" si="8"/>
        <v>#REF!</v>
      </c>
      <c r="J111" s="934" t="e">
        <f t="shared" si="8"/>
        <v>#REF!</v>
      </c>
      <c r="K111" s="934" t="e">
        <f t="shared" si="8"/>
        <v>#REF!</v>
      </c>
      <c r="L111" s="497" t="e">
        <f>L87</f>
        <v>#REF!</v>
      </c>
      <c r="N111" s="488" t="s">
        <v>504</v>
      </c>
    </row>
    <row r="112" spans="1:16">
      <c r="B112" s="543"/>
      <c r="C112" s="492">
        <f>1-C111</f>
        <v>0</v>
      </c>
      <c r="D112" s="492"/>
      <c r="E112" s="597"/>
      <c r="F112" s="597"/>
      <c r="G112" s="202"/>
      <c r="H112" s="202"/>
      <c r="I112" s="202"/>
      <c r="J112" s="202"/>
      <c r="K112" s="202"/>
      <c r="L112" s="498" t="e">
        <f>MIN(C111*L89,FV(D110,L14-D14,0,XNPV(C110,D111:L111,D14:L14)))</f>
        <v>#DIV/0!</v>
      </c>
      <c r="N112" s="489" t="s">
        <v>505</v>
      </c>
    </row>
    <row r="113" spans="2:16">
      <c r="B113" s="587" t="s">
        <v>464</v>
      </c>
      <c r="D113" s="119">
        <f>+SUM(D111:D112)</f>
        <v>-3447796.6100000003</v>
      </c>
      <c r="E113" s="119">
        <f>+SUM(E111:E112)</f>
        <v>-5000000</v>
      </c>
      <c r="F113" s="119">
        <f>+SUM(F111:F112)</f>
        <v>0</v>
      </c>
      <c r="G113" s="119">
        <f t="shared" ref="G113:L113" si="9">+SUM(G111:G112)</f>
        <v>0</v>
      </c>
      <c r="H113" s="119" t="e">
        <f t="shared" si="9"/>
        <v>#REF!</v>
      </c>
      <c r="I113" s="119" t="e">
        <f t="shared" si="9"/>
        <v>#REF!</v>
      </c>
      <c r="J113" s="119" t="e">
        <f t="shared" si="9"/>
        <v>#REF!</v>
      </c>
      <c r="K113" s="119" t="e">
        <f t="shared" si="9"/>
        <v>#REF!</v>
      </c>
      <c r="L113" s="497" t="e">
        <f t="shared" si="9"/>
        <v>#REF!</v>
      </c>
      <c r="M113" s="643" t="e">
        <f>XIRR(D113:L113,$D$14:$L$14)</f>
        <v>#REF!</v>
      </c>
      <c r="N113" s="490"/>
    </row>
    <row r="114" spans="2:16">
      <c r="B114" s="591" t="s">
        <v>469</v>
      </c>
      <c r="F114" s="42"/>
      <c r="G114" s="42"/>
      <c r="H114" s="119"/>
      <c r="I114" s="119"/>
      <c r="J114" s="119"/>
      <c r="K114" s="119"/>
      <c r="L114" s="497" t="e">
        <f>+L89-L112</f>
        <v>#DIV/0!</v>
      </c>
      <c r="N114" s="491" t="s">
        <v>507</v>
      </c>
    </row>
    <row r="115" spans="2:16">
      <c r="B115" s="590"/>
      <c r="C115" s="487" t="e">
        <f>'4YR (Dev) CF'!#REF!</f>
        <v>#REF!</v>
      </c>
      <c r="D115" s="588" t="e">
        <f>+(1+C115)^(1/365)-1</f>
        <v>#REF!</v>
      </c>
      <c r="F115" s="42"/>
      <c r="G115" s="42"/>
      <c r="H115" s="119"/>
      <c r="I115" s="119"/>
      <c r="J115" s="119"/>
      <c r="K115" s="119"/>
      <c r="L115" s="497"/>
      <c r="N115" s="488"/>
    </row>
    <row r="116" spans="2:16">
      <c r="B116" s="590" t="s">
        <v>462</v>
      </c>
      <c r="C116" s="487">
        <v>0.9</v>
      </c>
      <c r="D116" s="487"/>
      <c r="E116" s="119"/>
      <c r="F116" s="119"/>
      <c r="G116" s="119"/>
      <c r="H116" s="119"/>
      <c r="I116" s="119"/>
      <c r="J116" s="119"/>
      <c r="K116" s="119"/>
      <c r="L116" s="497" t="e">
        <f>MIN(L114*C116,FV(D115,$L$14-$D$14,0,XNPV(C115,D113:L113,$D$14:$L$14)))</f>
        <v>#DIV/0!</v>
      </c>
      <c r="N116" s="488" t="s">
        <v>508</v>
      </c>
    </row>
    <row r="117" spans="2:16">
      <c r="B117" s="592" t="s">
        <v>463</v>
      </c>
      <c r="C117" s="492">
        <f>1-C116</f>
        <v>9.9999999999999978E-2</v>
      </c>
      <c r="D117" s="492"/>
      <c r="E117" s="202"/>
      <c r="F117" s="202"/>
      <c r="G117" s="202"/>
      <c r="H117" s="202"/>
      <c r="I117" s="202"/>
      <c r="J117" s="202"/>
      <c r="K117" s="202"/>
      <c r="L117" s="498" t="e">
        <f>+L116/C116*C117</f>
        <v>#DIV/0!</v>
      </c>
      <c r="N117" s="488" t="s">
        <v>509</v>
      </c>
    </row>
    <row r="118" spans="2:16">
      <c r="B118" s="587" t="s">
        <v>465</v>
      </c>
      <c r="C118" s="48"/>
      <c r="D118" s="119">
        <f t="shared" ref="D118:K118" si="10">+D113</f>
        <v>-3447796.6100000003</v>
      </c>
      <c r="E118" s="119">
        <f t="shared" si="10"/>
        <v>-5000000</v>
      </c>
      <c r="F118" s="119">
        <f t="shared" si="10"/>
        <v>0</v>
      </c>
      <c r="G118" s="119">
        <f t="shared" si="10"/>
        <v>0</v>
      </c>
      <c r="H118" s="119" t="e">
        <f t="shared" si="10"/>
        <v>#REF!</v>
      </c>
      <c r="I118" s="119" t="e">
        <f t="shared" si="10"/>
        <v>#REF!</v>
      </c>
      <c r="J118" s="119" t="e">
        <f t="shared" si="10"/>
        <v>#REF!</v>
      </c>
      <c r="K118" s="119" t="e">
        <f t="shared" si="10"/>
        <v>#REF!</v>
      </c>
      <c r="L118" s="497" t="e">
        <f>+L113+L116</f>
        <v>#REF!</v>
      </c>
      <c r="M118" s="643" t="e">
        <f>XIRR(D118:L118,$D$14:$L$14)</f>
        <v>#REF!</v>
      </c>
      <c r="N118" s="490"/>
    </row>
    <row r="119" spans="2:16">
      <c r="B119" s="591" t="s">
        <v>469</v>
      </c>
      <c r="C119" s="478"/>
      <c r="E119" s="119"/>
      <c r="F119" s="119"/>
      <c r="G119" s="119"/>
      <c r="H119" s="119"/>
      <c r="I119" s="119"/>
      <c r="J119" s="119"/>
      <c r="K119" s="119"/>
      <c r="L119" s="497" t="e">
        <f>L89-L112-L116-L117</f>
        <v>#DIV/0!</v>
      </c>
      <c r="N119" s="491" t="s">
        <v>510</v>
      </c>
    </row>
    <row r="120" spans="2:16">
      <c r="B120" s="593"/>
      <c r="C120" s="487" t="e">
        <f>'4YR (Dev) CF'!#REF!</f>
        <v>#REF!</v>
      </c>
      <c r="D120" s="588" t="e">
        <f>+(1+C120)^(1/365)-1</f>
        <v>#REF!</v>
      </c>
      <c r="F120" s="42"/>
      <c r="G120" s="42"/>
      <c r="H120" s="119"/>
      <c r="I120" s="119"/>
      <c r="J120" s="119"/>
      <c r="K120" s="119"/>
      <c r="L120" s="497"/>
      <c r="N120" s="488"/>
    </row>
    <row r="121" spans="2:16">
      <c r="B121" s="590" t="s">
        <v>462</v>
      </c>
      <c r="C121" s="487">
        <v>0.8</v>
      </c>
      <c r="D121" s="487"/>
      <c r="E121" s="119"/>
      <c r="F121" s="119"/>
      <c r="G121" s="119"/>
      <c r="H121" s="119"/>
      <c r="I121" s="119"/>
      <c r="J121" s="119"/>
      <c r="K121" s="119"/>
      <c r="L121" s="497" t="e">
        <f>MIN(L119*C121,FV(D120,$L$14-$D$14,0,XNPV(C120,D118:L118,$D$14:$L$14)))</f>
        <v>#DIV/0!</v>
      </c>
      <c r="N121" s="488" t="s">
        <v>511</v>
      </c>
    </row>
    <row r="122" spans="2:16">
      <c r="B122" s="592" t="s">
        <v>463</v>
      </c>
      <c r="C122" s="492">
        <f>1-C121</f>
        <v>0.19999999999999996</v>
      </c>
      <c r="D122" s="492"/>
      <c r="E122" s="202"/>
      <c r="F122" s="202"/>
      <c r="G122" s="202"/>
      <c r="H122" s="202"/>
      <c r="I122" s="202"/>
      <c r="J122" s="202"/>
      <c r="K122" s="202"/>
      <c r="L122" s="498" t="e">
        <f>+L121/C121*C122</f>
        <v>#DIV/0!</v>
      </c>
      <c r="N122" s="488" t="s">
        <v>509</v>
      </c>
      <c r="P122" s="70" t="e">
        <f>+L121/L119</f>
        <v>#DIV/0!</v>
      </c>
    </row>
    <row r="123" spans="2:16">
      <c r="B123" s="587" t="s">
        <v>466</v>
      </c>
      <c r="D123" s="119">
        <f>+D118</f>
        <v>-3447796.6100000003</v>
      </c>
      <c r="E123" s="119">
        <f>+E118</f>
        <v>-5000000</v>
      </c>
      <c r="F123" s="119">
        <f>+F118</f>
        <v>0</v>
      </c>
      <c r="G123" s="119">
        <f t="shared" ref="G123:L123" si="11">+G118+G121</f>
        <v>0</v>
      </c>
      <c r="H123" s="119" t="e">
        <f t="shared" si="11"/>
        <v>#REF!</v>
      </c>
      <c r="I123" s="119" t="e">
        <f t="shared" si="11"/>
        <v>#REF!</v>
      </c>
      <c r="J123" s="119" t="e">
        <f t="shared" si="11"/>
        <v>#REF!</v>
      </c>
      <c r="K123" s="119" t="e">
        <f t="shared" si="11"/>
        <v>#REF!</v>
      </c>
      <c r="L123" s="497" t="e">
        <f t="shared" si="11"/>
        <v>#REF!</v>
      </c>
      <c r="M123" s="643" t="e">
        <f>XIRR(D123:L123,$D$14:$L$14)</f>
        <v>#REF!</v>
      </c>
      <c r="N123" s="488"/>
    </row>
    <row r="124" spans="2:16">
      <c r="B124" s="591" t="s">
        <v>469</v>
      </c>
      <c r="C124" s="48"/>
      <c r="D124" s="48"/>
      <c r="E124" s="119"/>
      <c r="F124" s="119"/>
      <c r="G124" s="119"/>
      <c r="H124" s="119"/>
      <c r="I124" s="119"/>
      <c r="J124" s="119"/>
      <c r="K124" s="119"/>
      <c r="L124" s="497" t="e">
        <f>+L89-L112-L116-L117-L121-L122</f>
        <v>#DIV/0!</v>
      </c>
      <c r="N124" s="491" t="s">
        <v>510</v>
      </c>
    </row>
    <row r="125" spans="2:16">
      <c r="B125" s="590"/>
      <c r="E125" s="119"/>
      <c r="F125" s="119"/>
      <c r="G125" s="119"/>
      <c r="H125" s="119"/>
      <c r="I125" s="119"/>
      <c r="J125" s="119"/>
      <c r="K125" s="119"/>
      <c r="L125" s="497"/>
      <c r="N125" s="488"/>
    </row>
    <row r="126" spans="2:16">
      <c r="B126" s="582" t="s">
        <v>467</v>
      </c>
      <c r="C126" s="48"/>
      <c r="D126" s="48"/>
      <c r="E126" s="119"/>
      <c r="F126" s="119"/>
      <c r="G126" s="119"/>
      <c r="H126" s="119"/>
      <c r="I126" s="119"/>
      <c r="J126" s="119"/>
      <c r="K126" s="119"/>
      <c r="L126" s="497"/>
    </row>
    <row r="127" spans="2:16">
      <c r="B127" s="323" t="s">
        <v>462</v>
      </c>
      <c r="C127" s="487">
        <v>0.75</v>
      </c>
      <c r="D127" s="487"/>
      <c r="E127" s="119"/>
      <c r="F127" s="119"/>
      <c r="G127" s="119"/>
      <c r="H127" s="119"/>
      <c r="I127" s="119"/>
      <c r="J127" s="119"/>
      <c r="K127" s="119"/>
      <c r="L127" s="497" t="e">
        <f>+L124*C127</f>
        <v>#DIV/0!</v>
      </c>
      <c r="N127" s="488"/>
    </row>
    <row r="128" spans="2:16">
      <c r="B128" s="543" t="s">
        <v>463</v>
      </c>
      <c r="C128" s="492">
        <f>1-C127</f>
        <v>0.25</v>
      </c>
      <c r="D128" s="492"/>
      <c r="E128" s="119"/>
      <c r="F128" s="119"/>
      <c r="G128" s="119"/>
      <c r="H128" s="119"/>
      <c r="I128" s="119"/>
      <c r="J128" s="119"/>
      <c r="K128" s="119"/>
      <c r="L128" s="497" t="e">
        <f>+L124-L127</f>
        <v>#DIV/0!</v>
      </c>
      <c r="N128" s="488" t="s">
        <v>509</v>
      </c>
    </row>
    <row r="129" spans="1:14">
      <c r="B129" s="582" t="s">
        <v>468</v>
      </c>
      <c r="C129" s="214" t="e">
        <f>XIRR(D129:L129,$D$14:$L$14)</f>
        <v>#REF!</v>
      </c>
      <c r="D129" s="33">
        <f t="shared" ref="D129:L129" si="12">+D123+D127</f>
        <v>-3447796.6100000003</v>
      </c>
      <c r="E129" s="33">
        <f t="shared" si="12"/>
        <v>-5000000</v>
      </c>
      <c r="F129" s="33">
        <f t="shared" si="12"/>
        <v>0</v>
      </c>
      <c r="G129" s="33">
        <f t="shared" si="12"/>
        <v>0</v>
      </c>
      <c r="H129" s="33" t="e">
        <f t="shared" si="12"/>
        <v>#REF!</v>
      </c>
      <c r="I129" s="33" t="e">
        <f t="shared" si="12"/>
        <v>#REF!</v>
      </c>
      <c r="J129" s="33" t="e">
        <f t="shared" si="12"/>
        <v>#REF!</v>
      </c>
      <c r="K129" s="33" t="e">
        <f t="shared" si="12"/>
        <v>#REF!</v>
      </c>
      <c r="L129" s="595" t="e">
        <f t="shared" si="12"/>
        <v>#REF!</v>
      </c>
      <c r="N129" s="493"/>
    </row>
    <row r="130" spans="1:14">
      <c r="B130" s="590"/>
      <c r="C130" s="215">
        <f>-SUMIF(D129:L129,"&gt;0")/SUMIF(D129:L129,"&lt;0")</f>
        <v>0</v>
      </c>
      <c r="D130" s="215"/>
      <c r="E130" s="130"/>
      <c r="F130" s="130"/>
      <c r="G130" s="119"/>
      <c r="H130" s="119"/>
      <c r="I130" s="119"/>
      <c r="J130" s="119"/>
      <c r="K130" s="119"/>
      <c r="L130" s="497" t="e">
        <f>+L117+L122+L128</f>
        <v>#DIV/0!</v>
      </c>
      <c r="N130" s="488" t="s">
        <v>530</v>
      </c>
    </row>
    <row r="131" spans="1:14">
      <c r="B131" s="530"/>
      <c r="C131" s="216" t="e">
        <f>SUM(E129:L129)</f>
        <v>#REF!</v>
      </c>
      <c r="D131" s="216"/>
      <c r="E131" s="119"/>
      <c r="F131" s="119"/>
      <c r="G131" s="119"/>
      <c r="H131" s="119"/>
      <c r="I131" s="119"/>
      <c r="J131" s="119"/>
      <c r="K131" s="119"/>
      <c r="L131" s="497" t="e">
        <f>+L112+L116+L121+L127</f>
        <v>#DIV/0!</v>
      </c>
    </row>
    <row r="132" spans="1:14">
      <c r="B132" s="531"/>
      <c r="C132" s="76"/>
      <c r="D132" s="76"/>
      <c r="E132" s="202"/>
      <c r="F132" s="202"/>
      <c r="G132" s="202"/>
      <c r="H132" s="202"/>
      <c r="I132" s="202"/>
      <c r="J132" s="202"/>
      <c r="K132" s="202"/>
      <c r="L132" s="498" t="e">
        <f>+SUM(L130:L131)-L89</f>
        <v>#DIV/0!</v>
      </c>
      <c r="N132" s="491" t="s">
        <v>531</v>
      </c>
    </row>
    <row r="133" spans="1:14">
      <c r="B133" s="601" t="s">
        <v>546</v>
      </c>
      <c r="C133" s="214"/>
      <c r="D133" s="33">
        <f>D129</f>
        <v>-3447796.6100000003</v>
      </c>
      <c r="E133" s="600"/>
      <c r="F133" s="33">
        <f t="shared" ref="F133:L133" si="13">F117+F122+F128+F139</f>
        <v>0</v>
      </c>
      <c r="G133" s="33">
        <f t="shared" si="13"/>
        <v>0</v>
      </c>
      <c r="H133" s="33" t="e">
        <f t="shared" si="13"/>
        <v>#REF!</v>
      </c>
      <c r="I133" s="33" t="e">
        <f t="shared" si="13"/>
        <v>#REF!</v>
      </c>
      <c r="J133" s="33" t="e">
        <f t="shared" si="13"/>
        <v>#REF!</v>
      </c>
      <c r="K133" s="33" t="e">
        <f t="shared" si="13"/>
        <v>#REF!</v>
      </c>
      <c r="L133" s="595" t="e">
        <f t="shared" si="13"/>
        <v>#DIV/0!</v>
      </c>
      <c r="N133" s="491"/>
    </row>
    <row r="134" spans="1:14">
      <c r="B134" s="531" t="s">
        <v>547</v>
      </c>
      <c r="C134" s="602" t="e">
        <f>SUM(H134:L134)</f>
        <v>#REF!</v>
      </c>
      <c r="D134" s="602"/>
      <c r="E134" s="202"/>
      <c r="F134" s="202"/>
      <c r="G134" s="532"/>
      <c r="H134" s="202" t="e">
        <f>+H139</f>
        <v>#REF!</v>
      </c>
      <c r="I134" s="202" t="e">
        <f>+I139</f>
        <v>#REF!</v>
      </c>
      <c r="J134" s="202" t="e">
        <f>+J139</f>
        <v>#REF!</v>
      </c>
      <c r="K134" s="202" t="e">
        <f>+K139</f>
        <v>#REF!</v>
      </c>
      <c r="L134" s="498" t="e">
        <f>+L139+L130</f>
        <v>#REF!</v>
      </c>
      <c r="N134" s="491"/>
    </row>
    <row r="135" spans="1:14">
      <c r="B135" s="584"/>
      <c r="C135" s="585"/>
      <c r="D135" s="585"/>
      <c r="E135" s="217"/>
      <c r="F135" s="217"/>
      <c r="G135" s="217"/>
      <c r="H135" s="217"/>
      <c r="I135" s="217"/>
      <c r="J135" s="217"/>
      <c r="K135" s="217"/>
      <c r="L135" s="1040"/>
      <c r="N135" s="491"/>
    </row>
    <row r="136" spans="1:14">
      <c r="A136" s="43" t="s">
        <v>1</v>
      </c>
      <c r="B136" s="1041" t="s">
        <v>499</v>
      </c>
      <c r="C136" s="594"/>
      <c r="D136" s="594"/>
      <c r="E136" s="567"/>
      <c r="F136" s="567"/>
      <c r="G136" s="567"/>
      <c r="H136" s="598"/>
      <c r="I136" s="598"/>
      <c r="J136" s="598"/>
      <c r="K136" s="598"/>
      <c r="L136" s="1042"/>
    </row>
    <row r="137" spans="1:14">
      <c r="B137" s="1043" t="s">
        <v>500</v>
      </c>
      <c r="C137" s="594">
        <f>E85</f>
        <v>0.9</v>
      </c>
      <c r="D137" s="594"/>
      <c r="E137" s="567"/>
      <c r="F137" s="567"/>
      <c r="G137" s="596"/>
      <c r="H137" s="596" t="e">
        <f>+H80+H82*C137+H84+H85*C137</f>
        <v>#REF!</v>
      </c>
      <c r="I137" s="596" t="e">
        <f>+I80+I84+I85*$C$137</f>
        <v>#REF!</v>
      </c>
      <c r="J137" s="596" t="e">
        <f>+J80+J84+J85*$C$137</f>
        <v>#REF!</v>
      </c>
      <c r="K137" s="596" t="e">
        <f>+K80+K84+K85*$C$137</f>
        <v>#REF!</v>
      </c>
      <c r="L137" s="1044" t="e">
        <f>+L80+L84+L85*$C$137</f>
        <v>#REF!</v>
      </c>
      <c r="M137" s="1039" t="e">
        <f>SUM(H137:L137)</f>
        <v>#REF!</v>
      </c>
    </row>
    <row r="138" spans="1:14" ht="14.5" customHeight="1">
      <c r="B138" s="1043" t="s">
        <v>501</v>
      </c>
      <c r="C138" s="594"/>
      <c r="D138" s="594"/>
      <c r="E138" s="567"/>
      <c r="F138" s="567"/>
      <c r="G138" s="596"/>
      <c r="H138" s="596">
        <f>+H81</f>
        <v>0</v>
      </c>
      <c r="I138" s="596">
        <v>0</v>
      </c>
      <c r="J138" s="596">
        <v>0</v>
      </c>
      <c r="K138" s="596">
        <v>0</v>
      </c>
      <c r="L138" s="1044">
        <v>0</v>
      </c>
    </row>
    <row r="139" spans="1:14">
      <c r="B139" s="1045" t="s">
        <v>502</v>
      </c>
      <c r="C139" s="1046">
        <f>1-C137</f>
        <v>9.9999999999999978E-2</v>
      </c>
      <c r="D139" s="1046"/>
      <c r="E139" s="1047"/>
      <c r="F139" s="1047"/>
      <c r="G139" s="1047"/>
      <c r="H139" s="1047" t="e">
        <f>H82*C139+H85*C139</f>
        <v>#REF!</v>
      </c>
      <c r="I139" s="1047" t="e">
        <f>+I85*C139</f>
        <v>#REF!</v>
      </c>
      <c r="J139" s="1047" t="e">
        <f>+J85*C139</f>
        <v>#REF!</v>
      </c>
      <c r="K139" s="1047" t="e">
        <f>+K85*C139</f>
        <v>#REF!</v>
      </c>
      <c r="L139" s="1048" t="e">
        <f>+L85*C139</f>
        <v>#REF!</v>
      </c>
      <c r="M139" s="1039" t="e">
        <f>SUM(H139:L139)</f>
        <v>#REF!</v>
      </c>
    </row>
    <row r="140" spans="1:14">
      <c r="B140" s="599"/>
      <c r="C140" s="594"/>
      <c r="D140" s="594"/>
      <c r="E140" s="596"/>
      <c r="F140" s="596"/>
      <c r="G140" s="596"/>
      <c r="H140" s="596"/>
      <c r="I140" s="596"/>
      <c r="J140" s="596"/>
      <c r="K140" s="596"/>
      <c r="L140" s="596"/>
    </row>
    <row r="141" spans="1:14">
      <c r="E141" s="119"/>
      <c r="F141" s="119"/>
      <c r="G141" s="119"/>
      <c r="H141" s="119"/>
      <c r="I141" s="119"/>
      <c r="J141" s="119"/>
      <c r="K141" s="119"/>
      <c r="L141" s="119"/>
    </row>
    <row r="142" spans="1:14">
      <c r="E142" s="119"/>
      <c r="F142" s="119"/>
      <c r="G142" s="119"/>
      <c r="H142" s="119"/>
      <c r="I142" s="119"/>
      <c r="J142" s="119"/>
      <c r="K142" s="119"/>
      <c r="L142" s="119"/>
    </row>
    <row r="143" spans="1:14">
      <c r="E143" s="119"/>
      <c r="F143" s="119"/>
      <c r="G143" s="119"/>
      <c r="H143" s="119"/>
      <c r="I143" s="119"/>
      <c r="J143" s="119"/>
      <c r="K143" s="119"/>
      <c r="L143" s="119"/>
    </row>
    <row r="144" spans="1:14">
      <c r="E144" s="119"/>
      <c r="F144" s="119"/>
      <c r="G144" s="119"/>
      <c r="H144" s="119"/>
      <c r="I144" s="119"/>
      <c r="J144" s="119"/>
      <c r="K144" s="119"/>
      <c r="L144" s="119"/>
    </row>
    <row r="145" spans="9:12"/>
    <row r="146" spans="9:12">
      <c r="L146" s="536"/>
    </row>
    <row r="147" spans="9:12">
      <c r="I147" s="143"/>
    </row>
    <row r="148" spans="9:12">
      <c r="I148" s="70"/>
    </row>
    <row r="149" spans="9:12"/>
    <row r="150" spans="9:12"/>
    <row r="151" spans="9:12"/>
    <row r="152" spans="9:12"/>
    <row r="153" spans="9:12"/>
    <row r="154" spans="9:12"/>
  </sheetData>
  <mergeCells count="2">
    <mergeCell ref="B2:L3"/>
    <mergeCell ref="E11:E12"/>
  </mergeCells>
  <pageMargins left="0.25" right="0.25" top="0.75" bottom="0.75" header="0.3" footer="0.3"/>
  <pageSetup scale="4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73582-F17E-4646-9729-3841A42E8D92}">
  <sheetPr codeName="Sheet10">
    <tabColor theme="9" tint="0.79998168889431442"/>
    <pageSetUpPr fitToPage="1"/>
  </sheetPr>
  <dimension ref="A1:X165"/>
  <sheetViews>
    <sheetView showGridLines="0" view="pageBreakPreview" topLeftCell="B1" zoomScale="70" zoomScaleNormal="100" zoomScaleSheetLayoutView="70" workbookViewId="0">
      <selection activeCell="P85" sqref="P85"/>
    </sheetView>
  </sheetViews>
  <sheetFormatPr defaultColWidth="0" defaultRowHeight="14.35" zeroHeight="1"/>
  <cols>
    <col min="1" max="1" width="3.0546875" style="644" customWidth="1"/>
    <col min="2" max="2" width="41.71875" style="644" customWidth="1"/>
    <col min="3" max="3" width="20.38671875" style="644" customWidth="1"/>
    <col min="4" max="4" width="17.71875" style="644" bestFit="1" customWidth="1"/>
    <col min="5" max="5" width="13.88671875" style="644" customWidth="1"/>
    <col min="6" max="8" width="13.88671875" style="644" bestFit="1" customWidth="1"/>
    <col min="9" max="10" width="13.0546875" style="644" bestFit="1" customWidth="1"/>
    <col min="11" max="11" width="13.0546875" style="644" customWidth="1"/>
    <col min="12" max="16" width="13.0546875" style="644" bestFit="1" customWidth="1"/>
    <col min="17" max="17" width="14" style="644" customWidth="1"/>
    <col min="18" max="18" width="18.21875" style="644" customWidth="1"/>
    <col min="19" max="19" width="20.71875" style="644" customWidth="1"/>
    <col min="20" max="20" width="12.21875" style="644" customWidth="1"/>
    <col min="21" max="21" width="11.21875" style="644" customWidth="1"/>
    <col min="22" max="23" width="7.71875" style="644" customWidth="1"/>
    <col min="24" max="16384" width="7.71875" style="644" hidden="1"/>
  </cols>
  <sheetData>
    <row r="1" spans="1:18" s="39" customFormat="1" ht="14.7" thickBot="1">
      <c r="A1" s="43"/>
    </row>
    <row r="2" spans="1:18" s="39" customFormat="1">
      <c r="A2" s="43"/>
      <c r="B2" s="1540" t="s">
        <v>560</v>
      </c>
      <c r="C2" s="1541"/>
      <c r="D2" s="1541"/>
      <c r="E2" s="1541"/>
      <c r="F2" s="1541"/>
      <c r="G2" s="1541"/>
      <c r="H2" s="1541"/>
      <c r="I2" s="1541"/>
      <c r="J2" s="1541"/>
      <c r="K2" s="1541"/>
      <c r="L2" s="1541"/>
      <c r="M2" s="1541"/>
      <c r="N2" s="1541"/>
      <c r="O2" s="1541"/>
      <c r="P2" s="1541"/>
      <c r="Q2" s="1542"/>
    </row>
    <row r="3" spans="1:18" s="39" customFormat="1" ht="14.7" thickBot="1">
      <c r="A3" s="43"/>
      <c r="B3" s="1543"/>
      <c r="C3" s="1544"/>
      <c r="D3" s="1544"/>
      <c r="E3" s="1544"/>
      <c r="F3" s="1544"/>
      <c r="G3" s="1544"/>
      <c r="H3" s="1544"/>
      <c r="I3" s="1544"/>
      <c r="J3" s="1544"/>
      <c r="K3" s="1544"/>
      <c r="L3" s="1544"/>
      <c r="M3" s="1544"/>
      <c r="N3" s="1544"/>
      <c r="O3" s="1544"/>
      <c r="P3" s="1544"/>
      <c r="Q3" s="1545"/>
    </row>
    <row r="4" spans="1:18" s="39" customFormat="1">
      <c r="A4" s="43"/>
      <c r="B4" s="339" t="s">
        <v>423</v>
      </c>
      <c r="C4" s="43"/>
      <c r="D4" s="43"/>
      <c r="E4" s="43"/>
      <c r="F4" s="43"/>
      <c r="G4" s="43"/>
      <c r="H4" s="43"/>
      <c r="I4" s="43"/>
      <c r="J4" s="43"/>
      <c r="K4" s="43"/>
      <c r="L4" s="43"/>
      <c r="M4" s="43"/>
      <c r="N4" s="43"/>
      <c r="O4" s="43"/>
      <c r="P4" s="43"/>
      <c r="Q4" s="43"/>
    </row>
    <row r="5" spans="1:18" s="39" customFormat="1">
      <c r="A5" s="43"/>
      <c r="B5" s="340" t="s">
        <v>433</v>
      </c>
      <c r="C5" s="341"/>
      <c r="D5" s="341"/>
      <c r="E5" s="341"/>
      <c r="F5" s="341"/>
      <c r="G5" s="341"/>
      <c r="H5" s="341"/>
      <c r="I5" s="341"/>
      <c r="J5" s="341"/>
      <c r="K5" s="341"/>
      <c r="L5" s="341"/>
      <c r="M5" s="635"/>
      <c r="N5" s="635"/>
      <c r="O5" s="635"/>
      <c r="P5" s="635"/>
      <c r="Q5" s="635"/>
    </row>
    <row r="6" spans="1:18" s="39" customFormat="1" collapsed="1">
      <c r="A6" s="43"/>
      <c r="B6" s="344" t="s">
        <v>434</v>
      </c>
      <c r="C6" s="345"/>
      <c r="D6" s="345"/>
      <c r="E6" s="345"/>
      <c r="F6" s="345"/>
      <c r="G6" s="345"/>
      <c r="H6" s="346"/>
      <c r="I6" s="347">
        <v>3.5000000000000003E-2</v>
      </c>
      <c r="J6" s="347">
        <v>3.5000000000000003E-2</v>
      </c>
      <c r="K6" s="347">
        <v>3.5000000000000003E-2</v>
      </c>
      <c r="L6" s="347">
        <v>3.5000000000000003E-2</v>
      </c>
      <c r="M6" s="347">
        <v>3.5000000000000003E-2</v>
      </c>
      <c r="N6" s="347">
        <v>0.03</v>
      </c>
      <c r="O6" s="347">
        <v>0.03</v>
      </c>
      <c r="P6" s="347">
        <v>0.03</v>
      </c>
      <c r="Q6" s="347">
        <v>0.03</v>
      </c>
      <c r="R6" s="347">
        <v>0.03</v>
      </c>
    </row>
    <row r="7" spans="1:18" s="39" customFormat="1">
      <c r="A7" s="43"/>
      <c r="B7" s="344" t="s">
        <v>435</v>
      </c>
      <c r="C7" s="345"/>
      <c r="D7" s="345"/>
      <c r="E7" s="345"/>
      <c r="F7" s="345"/>
      <c r="G7" s="345"/>
      <c r="H7" s="346"/>
      <c r="I7" s="347">
        <v>3.5000000000000003E-2</v>
      </c>
      <c r="J7" s="347">
        <v>3.5000000000000003E-2</v>
      </c>
      <c r="K7" s="347">
        <v>3.5000000000000003E-2</v>
      </c>
      <c r="L7" s="347">
        <v>3.5000000000000003E-2</v>
      </c>
      <c r="M7" s="347">
        <v>3.5000000000000003E-2</v>
      </c>
      <c r="N7" s="347">
        <v>0.03</v>
      </c>
      <c r="O7" s="347">
        <v>0.03</v>
      </c>
      <c r="P7" s="347">
        <v>0.03</v>
      </c>
      <c r="Q7" s="347">
        <v>0.03</v>
      </c>
      <c r="R7" s="347">
        <v>0.03</v>
      </c>
    </row>
    <row r="8" spans="1:18" s="39" customFormat="1">
      <c r="A8" s="43"/>
      <c r="B8" s="344" t="s">
        <v>436</v>
      </c>
      <c r="C8" s="345"/>
      <c r="D8" s="345"/>
      <c r="E8" s="345"/>
      <c r="F8" s="345"/>
      <c r="G8" s="345"/>
      <c r="H8" s="350"/>
      <c r="I8" s="347">
        <v>0.02</v>
      </c>
      <c r="J8" s="347">
        <v>0.02</v>
      </c>
      <c r="K8" s="347">
        <v>0.02</v>
      </c>
      <c r="L8" s="347">
        <v>0.02</v>
      </c>
      <c r="M8" s="347">
        <v>0.02</v>
      </c>
      <c r="N8" s="347">
        <v>0.02</v>
      </c>
      <c r="O8" s="347">
        <v>0.02</v>
      </c>
      <c r="P8" s="347">
        <v>0.02</v>
      </c>
      <c r="Q8" s="348">
        <v>0.02</v>
      </c>
      <c r="R8" s="348">
        <v>0.02</v>
      </c>
    </row>
    <row r="9" spans="1:18" s="39" customFormat="1">
      <c r="A9" s="43"/>
      <c r="B9" s="344" t="s">
        <v>437</v>
      </c>
      <c r="C9" s="345"/>
      <c r="D9" s="345" t="s">
        <v>602</v>
      </c>
      <c r="E9" s="345" t="s">
        <v>516</v>
      </c>
      <c r="F9" s="345" t="s">
        <v>516</v>
      </c>
      <c r="G9" s="345" t="s">
        <v>516</v>
      </c>
      <c r="H9" s="350"/>
      <c r="I9" s="347">
        <v>0.02</v>
      </c>
      <c r="J9" s="347">
        <v>0.02</v>
      </c>
      <c r="K9" s="347">
        <v>0.02</v>
      </c>
      <c r="L9" s="347">
        <v>0.02</v>
      </c>
      <c r="M9" s="347">
        <v>0.02</v>
      </c>
      <c r="N9" s="347">
        <v>0.02</v>
      </c>
      <c r="O9" s="347">
        <v>0.02</v>
      </c>
      <c r="P9" s="347">
        <v>0.02</v>
      </c>
      <c r="Q9" s="348">
        <v>0.02</v>
      </c>
      <c r="R9" s="348">
        <v>0.02</v>
      </c>
    </row>
    <row r="10" spans="1:18" s="39" customFormat="1">
      <c r="A10" s="43"/>
      <c r="B10" s="344"/>
      <c r="C10" s="345"/>
      <c r="D10" s="351" t="s">
        <v>603</v>
      </c>
      <c r="E10" s="351" t="s">
        <v>607</v>
      </c>
      <c r="F10" s="351" t="s">
        <v>606</v>
      </c>
      <c r="G10" s="351" t="s">
        <v>517</v>
      </c>
      <c r="H10" s="885" t="s">
        <v>37</v>
      </c>
    </row>
    <row r="11" spans="1:18" s="39" customFormat="1">
      <c r="A11" s="43"/>
      <c r="B11" s="344"/>
      <c r="C11" s="345"/>
      <c r="D11" s="351"/>
      <c r="E11" s="351"/>
      <c r="F11" s="351"/>
      <c r="G11" s="351"/>
      <c r="H11" s="886">
        <v>1</v>
      </c>
      <c r="I11" s="836">
        <v>2</v>
      </c>
      <c r="J11" s="836">
        <v>3</v>
      </c>
      <c r="K11" s="836">
        <v>4</v>
      </c>
      <c r="L11" s="836">
        <v>5</v>
      </c>
      <c r="M11" s="836">
        <v>6</v>
      </c>
      <c r="N11" s="836">
        <v>7</v>
      </c>
      <c r="O11" s="836">
        <v>8</v>
      </c>
      <c r="P11" s="836">
        <v>9</v>
      </c>
      <c r="Q11" s="836">
        <v>10</v>
      </c>
      <c r="R11" s="836">
        <v>11</v>
      </c>
    </row>
    <row r="12" spans="1:18" s="39" customFormat="1">
      <c r="A12" s="43"/>
      <c r="B12" s="344" t="s">
        <v>438</v>
      </c>
      <c r="C12" s="345"/>
      <c r="D12" s="321">
        <f>'4YR (Dev) CF'!E13</f>
        <v>44986</v>
      </c>
      <c r="E12" s="321">
        <f>'4YR (Dev) CF'!F13</f>
        <v>46172</v>
      </c>
      <c r="F12" s="321">
        <f>'4YR (Dev) CF'!G13</f>
        <v>46447</v>
      </c>
      <c r="G12" s="321">
        <f>'4YR (Dev) CF'!H13</f>
        <v>47088</v>
      </c>
      <c r="H12" s="321">
        <f>'4YR (Dev) CF'!I13</f>
        <v>47300</v>
      </c>
      <c r="I12" s="321">
        <f>'4YR (Dev) CF'!J13</f>
        <v>47665</v>
      </c>
      <c r="J12" s="321">
        <f t="shared" ref="J12:R12" si="0">+EDATE(I12,12)</f>
        <v>48030</v>
      </c>
      <c r="K12" s="321">
        <f t="shared" si="0"/>
        <v>48396</v>
      </c>
      <c r="L12" s="321">
        <f t="shared" si="0"/>
        <v>48761</v>
      </c>
      <c r="M12" s="321">
        <f t="shared" si="0"/>
        <v>49126</v>
      </c>
      <c r="N12" s="321">
        <f t="shared" si="0"/>
        <v>49491</v>
      </c>
      <c r="O12" s="321">
        <f t="shared" si="0"/>
        <v>49857</v>
      </c>
      <c r="P12" s="321">
        <f t="shared" si="0"/>
        <v>50222</v>
      </c>
      <c r="Q12" s="321">
        <f t="shared" si="0"/>
        <v>50587</v>
      </c>
      <c r="R12" s="321">
        <f t="shared" si="0"/>
        <v>50952</v>
      </c>
    </row>
    <row r="13" spans="1:18" s="39" customFormat="1" hidden="1">
      <c r="A13" s="43"/>
      <c r="B13" s="408" t="s">
        <v>439</v>
      </c>
      <c r="C13" s="647"/>
      <c r="D13" s="647"/>
      <c r="E13" s="647"/>
      <c r="F13" s="648"/>
      <c r="G13" s="648"/>
      <c r="H13" s="564">
        <f>'5 YR Hold'!H15</f>
        <v>3311643.6</v>
      </c>
      <c r="I13" s="649">
        <f t="shared" ref="I13:R13" si="1">+(H13)*(1+I6)</f>
        <v>3427551.1259999997</v>
      </c>
      <c r="J13" s="649">
        <f t="shared" si="1"/>
        <v>3547515.4154099994</v>
      </c>
      <c r="K13" s="649">
        <f t="shared" si="1"/>
        <v>3671678.4549493492</v>
      </c>
      <c r="L13" s="649">
        <f t="shared" si="1"/>
        <v>3800187.2008725759</v>
      </c>
      <c r="M13" s="649">
        <f t="shared" si="1"/>
        <v>3933193.7529031159</v>
      </c>
      <c r="N13" s="649">
        <f t="shared" si="1"/>
        <v>4051189.5654902095</v>
      </c>
      <c r="O13" s="649">
        <f t="shared" si="1"/>
        <v>4172725.252454916</v>
      </c>
      <c r="P13" s="649">
        <f t="shared" si="1"/>
        <v>4297907.0100285634</v>
      </c>
      <c r="Q13" s="649">
        <f t="shared" si="1"/>
        <v>4426844.2203294206</v>
      </c>
      <c r="R13" s="649">
        <f t="shared" si="1"/>
        <v>4559649.5469393032</v>
      </c>
    </row>
    <row r="14" spans="1:18" s="39" customFormat="1" hidden="1">
      <c r="A14" s="43"/>
      <c r="B14" s="344" t="s">
        <v>561</v>
      </c>
      <c r="C14" s="354"/>
      <c r="D14" s="354"/>
      <c r="E14" s="354"/>
      <c r="F14" s="650"/>
      <c r="G14" s="651"/>
      <c r="H14" s="564">
        <f>'5 YR Hold'!H16</f>
        <v>194594.4</v>
      </c>
      <c r="I14" s="550">
        <f t="shared" ref="I14:R14" si="2">+(H14)*(1+I7)</f>
        <v>201405.20399999997</v>
      </c>
      <c r="J14" s="550">
        <f t="shared" si="2"/>
        <v>208454.38613999996</v>
      </c>
      <c r="K14" s="550">
        <f t="shared" si="2"/>
        <v>215750.28965489994</v>
      </c>
      <c r="L14" s="550">
        <f t="shared" si="2"/>
        <v>223301.54979282143</v>
      </c>
      <c r="M14" s="550">
        <f t="shared" si="2"/>
        <v>231117.10403557017</v>
      </c>
      <c r="N14" s="550">
        <f t="shared" si="2"/>
        <v>238050.61715663728</v>
      </c>
      <c r="O14" s="550">
        <f t="shared" si="2"/>
        <v>245192.13567133641</v>
      </c>
      <c r="P14" s="550">
        <f t="shared" si="2"/>
        <v>252547.89974147652</v>
      </c>
      <c r="Q14" s="550">
        <f t="shared" si="2"/>
        <v>260124.33673372082</v>
      </c>
      <c r="R14" s="550">
        <f t="shared" si="2"/>
        <v>267928.06683573243</v>
      </c>
    </row>
    <row r="15" spans="1:18" s="39" customFormat="1" hidden="1">
      <c r="A15" s="43"/>
      <c r="B15" s="344" t="s">
        <v>441</v>
      </c>
      <c r="C15" s="356">
        <f>'5 YR Hold'!C17</f>
        <v>0.03</v>
      </c>
      <c r="D15" s="357"/>
      <c r="E15" s="357"/>
      <c r="F15" s="650"/>
      <c r="G15" s="651"/>
      <c r="H15" s="564">
        <f>'5 YR Hold'!H17</f>
        <v>-496746.54</v>
      </c>
      <c r="I15" s="550">
        <f>SUM(I13)*-$C$15</f>
        <v>-102826.53377999998</v>
      </c>
      <c r="J15" s="550">
        <f t="shared" ref="J15:R15" si="3">SUM(J13)*-$C$15</f>
        <v>-106425.46246229998</v>
      </c>
      <c r="K15" s="550">
        <f t="shared" si="3"/>
        <v>-110150.35364848046</v>
      </c>
      <c r="L15" s="550">
        <f t="shared" si="3"/>
        <v>-114005.61602617727</v>
      </c>
      <c r="M15" s="550">
        <f t="shared" si="3"/>
        <v>-117995.81258709347</v>
      </c>
      <c r="N15" s="550">
        <f t="shared" si="3"/>
        <v>-121535.68696470628</v>
      </c>
      <c r="O15" s="550">
        <f t="shared" si="3"/>
        <v>-125181.75757364748</v>
      </c>
      <c r="P15" s="550">
        <f t="shared" si="3"/>
        <v>-128937.2103008569</v>
      </c>
      <c r="Q15" s="550">
        <f t="shared" si="3"/>
        <v>-132805.32660988261</v>
      </c>
      <c r="R15" s="550">
        <f t="shared" si="3"/>
        <v>-136789.4864081791</v>
      </c>
    </row>
    <row r="16" spans="1:18" s="39" customFormat="1" hidden="1">
      <c r="A16" s="43"/>
      <c r="B16" s="344" t="s">
        <v>442</v>
      </c>
      <c r="C16" s="356">
        <f>'4YR (Dev) CF'!D17</f>
        <v>0.04</v>
      </c>
      <c r="D16" s="357"/>
      <c r="E16" s="357"/>
      <c r="F16" s="650"/>
      <c r="G16" s="651"/>
      <c r="H16" s="564">
        <f>'5 YR Hold'!H18</f>
        <v>-29189.16</v>
      </c>
      <c r="I16" s="550">
        <f>-I14*$C$16</f>
        <v>-8056.2081599999992</v>
      </c>
      <c r="J16" s="550">
        <f t="shared" ref="J16:R16" si="4">-J14*$C$16</f>
        <v>-8338.1754455999981</v>
      </c>
      <c r="K16" s="550">
        <f t="shared" si="4"/>
        <v>-8630.0115861959985</v>
      </c>
      <c r="L16" s="550">
        <f t="shared" si="4"/>
        <v>-8932.061991712857</v>
      </c>
      <c r="M16" s="550">
        <f t="shared" si="4"/>
        <v>-9244.6841614228069</v>
      </c>
      <c r="N16" s="550">
        <f t="shared" si="4"/>
        <v>-9522.0246862654913</v>
      </c>
      <c r="O16" s="550">
        <f t="shared" si="4"/>
        <v>-9807.6854268534571</v>
      </c>
      <c r="P16" s="550">
        <f t="shared" si="4"/>
        <v>-10101.915989659061</v>
      </c>
      <c r="Q16" s="550">
        <f t="shared" si="4"/>
        <v>-10404.973469348834</v>
      </c>
      <c r="R16" s="550">
        <f t="shared" si="4"/>
        <v>-10717.122673429298</v>
      </c>
    </row>
    <row r="17" spans="1:21" s="39" customFormat="1" hidden="1">
      <c r="A17" s="43"/>
      <c r="B17" s="344" t="s">
        <v>443</v>
      </c>
      <c r="C17" s="357"/>
      <c r="D17" s="357"/>
      <c r="E17" s="357"/>
      <c r="F17" s="650"/>
      <c r="G17" s="652"/>
      <c r="H17" s="551">
        <f>'5 YR Hold'!H19</f>
        <v>284400</v>
      </c>
      <c r="I17" s="550">
        <f>+H17*(1+I7)</f>
        <v>294354</v>
      </c>
      <c r="J17" s="550">
        <f t="shared" ref="J17:R17" si="5">+I17*(1+J7)</f>
        <v>304656.38999999996</v>
      </c>
      <c r="K17" s="550">
        <f t="shared" si="5"/>
        <v>315319.36364999996</v>
      </c>
      <c r="L17" s="550">
        <f t="shared" si="5"/>
        <v>326355.54137774993</v>
      </c>
      <c r="M17" s="550">
        <f t="shared" si="5"/>
        <v>337777.98532597115</v>
      </c>
      <c r="N17" s="550">
        <f t="shared" si="5"/>
        <v>347911.32488575031</v>
      </c>
      <c r="O17" s="550">
        <f t="shared" si="5"/>
        <v>358348.66463232285</v>
      </c>
      <c r="P17" s="550">
        <f t="shared" si="5"/>
        <v>369099.12457129254</v>
      </c>
      <c r="Q17" s="550">
        <f t="shared" si="5"/>
        <v>380172.09830843133</v>
      </c>
      <c r="R17" s="550">
        <f t="shared" si="5"/>
        <v>391577.26125768427</v>
      </c>
    </row>
    <row r="18" spans="1:21" s="39" customFormat="1">
      <c r="A18" s="43"/>
      <c r="B18" s="359" t="s">
        <v>445</v>
      </c>
      <c r="C18" s="360"/>
      <c r="D18" s="360"/>
      <c r="E18" s="360"/>
      <c r="F18" s="653"/>
      <c r="G18" s="654"/>
      <c r="H18" s="568">
        <f>+SUM(H13:H17)</f>
        <v>3264702.3</v>
      </c>
      <c r="I18" s="554">
        <f>SUM(I13:I17)</f>
        <v>3812427.5880599995</v>
      </c>
      <c r="J18" s="554">
        <f t="shared" ref="J18:R18" si="6">SUM(J13:J17)</f>
        <v>3945862.5536420997</v>
      </c>
      <c r="K18" s="554">
        <f t="shared" si="6"/>
        <v>4083967.7430195725</v>
      </c>
      <c r="L18" s="554">
        <f t="shared" si="6"/>
        <v>4226906.6140252575</v>
      </c>
      <c r="M18" s="554">
        <f t="shared" si="6"/>
        <v>4374848.3455161415</v>
      </c>
      <c r="N18" s="554">
        <f t="shared" si="6"/>
        <v>4506093.7958816253</v>
      </c>
      <c r="O18" s="554">
        <f t="shared" si="6"/>
        <v>4641276.6097580744</v>
      </c>
      <c r="P18" s="554">
        <f t="shared" si="6"/>
        <v>4780514.9080508165</v>
      </c>
      <c r="Q18" s="554">
        <f t="shared" si="6"/>
        <v>4923930.3552923417</v>
      </c>
      <c r="R18" s="554">
        <f t="shared" si="6"/>
        <v>5071648.265951111</v>
      </c>
    </row>
    <row r="19" spans="1:21" s="39" customFormat="1">
      <c r="B19" s="655"/>
      <c r="F19" s="656"/>
      <c r="G19" s="657"/>
      <c r="H19" s="658"/>
      <c r="I19" s="376"/>
      <c r="J19" s="376"/>
      <c r="K19" s="376"/>
      <c r="L19" s="376"/>
      <c r="M19" s="376"/>
      <c r="N19" s="376"/>
      <c r="O19" s="376"/>
      <c r="P19" s="376"/>
      <c r="Q19" s="376"/>
      <c r="R19" s="376"/>
    </row>
    <row r="20" spans="1:21" s="39" customFormat="1">
      <c r="B20" s="364" t="s">
        <v>519</v>
      </c>
      <c r="C20" s="827" t="s">
        <v>518</v>
      </c>
      <c r="D20" s="828" t="s">
        <v>520</v>
      </c>
      <c r="E20" s="828"/>
      <c r="F20" s="660"/>
      <c r="G20" s="661"/>
      <c r="H20" s="658"/>
      <c r="I20" s="376"/>
      <c r="J20" s="376"/>
      <c r="K20" s="376"/>
      <c r="L20" s="376"/>
      <c r="M20" s="376"/>
      <c r="N20" s="376"/>
      <c r="O20" s="376"/>
      <c r="P20" s="376"/>
      <c r="Q20" s="376"/>
      <c r="R20" s="376"/>
    </row>
    <row r="21" spans="1:21" s="39" customFormat="1" ht="15.35" hidden="1">
      <c r="B21" s="1153" t="s">
        <v>660</v>
      </c>
      <c r="C21" s="662">
        <f>'5 YR Hold'!C23</f>
        <v>7.0000000000000007E-2</v>
      </c>
      <c r="D21" s="11">
        <f>'4YR (Dev) CF'!F22</f>
        <v>564.97602656250012</v>
      </c>
      <c r="E21" s="11"/>
      <c r="F21" s="660"/>
      <c r="G21" s="661"/>
      <c r="H21" s="672">
        <f>'5 YR Hold'!H23</f>
        <v>216950.79420000003</v>
      </c>
      <c r="I21" s="672">
        <f>+H21*(1+I$8)</f>
        <v>221289.81008400003</v>
      </c>
      <c r="J21" s="672">
        <f t="shared" ref="J21:R21" si="7">+I21*(1+J$8)</f>
        <v>225715.60628568003</v>
      </c>
      <c r="K21" s="672">
        <f t="shared" si="7"/>
        <v>230229.91841139362</v>
      </c>
      <c r="L21" s="672">
        <f t="shared" si="7"/>
        <v>234834.51677962151</v>
      </c>
      <c r="M21" s="672">
        <f t="shared" si="7"/>
        <v>239531.20711521394</v>
      </c>
      <c r="N21" s="672">
        <f t="shared" si="7"/>
        <v>244321.83125751824</v>
      </c>
      <c r="O21" s="672">
        <f t="shared" si="7"/>
        <v>249208.26788266862</v>
      </c>
      <c r="P21" s="672">
        <f t="shared" si="7"/>
        <v>254192.43324032199</v>
      </c>
      <c r="Q21" s="672">
        <f t="shared" si="7"/>
        <v>259276.28190512845</v>
      </c>
      <c r="R21" s="672">
        <f t="shared" si="7"/>
        <v>264461.807543231</v>
      </c>
    </row>
    <row r="22" spans="1:21" s="39" customFormat="1" ht="15.35" hidden="1">
      <c r="B22" s="1153" t="s">
        <v>333</v>
      </c>
      <c r="C22" s="662">
        <f>'5 YR Hold'!C24</f>
        <v>4.4994781405490406E-3</v>
      </c>
      <c r="D22" s="11">
        <f>'4YR (Dev) CF'!F23</f>
        <v>36.315675449317474</v>
      </c>
      <c r="E22" s="11"/>
      <c r="F22" s="660"/>
      <c r="G22" s="661"/>
      <c r="H22" s="672">
        <f>'5 YR Hold'!H24</f>
        <v>13945.219372537909</v>
      </c>
      <c r="I22" s="672">
        <f>+H22*(1+I$8)</f>
        <v>14224.123759988668</v>
      </c>
      <c r="J22" s="672">
        <f t="shared" ref="J22:R22" si="8">+I22*(1+J$8)</f>
        <v>14508.606235188441</v>
      </c>
      <c r="K22" s="672">
        <f t="shared" si="8"/>
        <v>14798.778359892211</v>
      </c>
      <c r="L22" s="672">
        <f t="shared" si="8"/>
        <v>15094.753927090054</v>
      </c>
      <c r="M22" s="672">
        <f t="shared" si="8"/>
        <v>15396.649005631856</v>
      </c>
      <c r="N22" s="672">
        <f t="shared" si="8"/>
        <v>15704.581985744493</v>
      </c>
      <c r="O22" s="672">
        <f t="shared" si="8"/>
        <v>16018.673625459383</v>
      </c>
      <c r="P22" s="672">
        <f t="shared" si="8"/>
        <v>16339.047097968571</v>
      </c>
      <c r="Q22" s="672">
        <f t="shared" si="8"/>
        <v>16665.828039927943</v>
      </c>
      <c r="R22" s="672">
        <f t="shared" si="8"/>
        <v>16999.1446007265</v>
      </c>
      <c r="U22" s="663"/>
    </row>
    <row r="23" spans="1:21" s="39" customFormat="1" ht="15.35" hidden="1">
      <c r="B23" s="1153" t="s">
        <v>661</v>
      </c>
      <c r="C23" s="662">
        <f>'5 YR Hold'!C25</f>
        <v>2.7689096249532558E-3</v>
      </c>
      <c r="D23" s="11">
        <f>'4YR (Dev) CF'!F24</f>
        <v>22.348107968810751</v>
      </c>
      <c r="E23" s="11"/>
      <c r="F23" s="660"/>
      <c r="G23" s="661"/>
      <c r="H23" s="672">
        <f>'5 YR Hold'!H25</f>
        <v>8581.6734600233285</v>
      </c>
      <c r="I23" s="672">
        <f t="shared" ref="I23:R31" si="9">+H23*(1+I$8)</f>
        <v>8753.306929223796</v>
      </c>
      <c r="J23" s="672">
        <f t="shared" si="9"/>
        <v>8928.373067808272</v>
      </c>
      <c r="K23" s="672">
        <f t="shared" si="9"/>
        <v>9106.940529164438</v>
      </c>
      <c r="L23" s="672">
        <f t="shared" si="9"/>
        <v>9289.0793397477264</v>
      </c>
      <c r="M23" s="672">
        <f t="shared" si="9"/>
        <v>9474.8609265426803</v>
      </c>
      <c r="N23" s="672">
        <f t="shared" si="9"/>
        <v>9664.3581450735346</v>
      </c>
      <c r="O23" s="672">
        <f t="shared" si="9"/>
        <v>9857.6453079750063</v>
      </c>
      <c r="P23" s="672">
        <f t="shared" si="9"/>
        <v>10054.798214134507</v>
      </c>
      <c r="Q23" s="672">
        <f t="shared" si="9"/>
        <v>10255.894178417198</v>
      </c>
      <c r="R23" s="672">
        <f t="shared" si="9"/>
        <v>10461.012061985542</v>
      </c>
      <c r="U23" s="42"/>
    </row>
    <row r="24" spans="1:21" s="39" customFormat="1" ht="15.35" hidden="1">
      <c r="B24" s="1153" t="s">
        <v>662</v>
      </c>
      <c r="C24" s="662">
        <f>'5 YR Hold'!C26</f>
        <v>0.04</v>
      </c>
      <c r="D24" s="11">
        <f>'4YR (Dev) CF'!F25</f>
        <v>322.84344375000001</v>
      </c>
      <c r="E24" s="11"/>
      <c r="F24" s="660"/>
      <c r="G24" s="661"/>
      <c r="H24" s="672">
        <f>'5 YR Hold'!H26</f>
        <v>123971.8824</v>
      </c>
      <c r="I24" s="672">
        <f t="shared" si="9"/>
        <v>126451.32004800001</v>
      </c>
      <c r="J24" s="672">
        <f t="shared" si="9"/>
        <v>128980.34644896002</v>
      </c>
      <c r="K24" s="672">
        <f t="shared" si="9"/>
        <v>131559.95337793921</v>
      </c>
      <c r="L24" s="672">
        <f t="shared" si="9"/>
        <v>134191.15244549798</v>
      </c>
      <c r="M24" s="672">
        <f t="shared" si="9"/>
        <v>136874.97549440793</v>
      </c>
      <c r="N24" s="672">
        <f t="shared" si="9"/>
        <v>139612.47500429608</v>
      </c>
      <c r="O24" s="672">
        <f t="shared" si="9"/>
        <v>142404.724504382</v>
      </c>
      <c r="P24" s="672">
        <f t="shared" si="9"/>
        <v>145252.81899446965</v>
      </c>
      <c r="Q24" s="672">
        <f t="shared" si="9"/>
        <v>148157.87537435905</v>
      </c>
      <c r="R24" s="672">
        <f t="shared" si="9"/>
        <v>151121.03288184624</v>
      </c>
      <c r="U24" s="664"/>
    </row>
    <row r="25" spans="1:21" s="39" customFormat="1" ht="15.35" hidden="1">
      <c r="B25" s="1153" t="s">
        <v>663</v>
      </c>
      <c r="C25" s="662">
        <f>'5 YR Hold'!C27</f>
        <v>0.02</v>
      </c>
      <c r="D25" s="11">
        <f>'4YR (Dev) CF'!F26</f>
        <v>161.421721875</v>
      </c>
      <c r="E25" s="11"/>
      <c r="F25" s="660"/>
      <c r="G25" s="661"/>
      <c r="H25" s="672">
        <f>'5 YR Hold'!H27</f>
        <v>61985.941200000001</v>
      </c>
      <c r="I25" s="672">
        <f t="shared" si="9"/>
        <v>63225.660024000004</v>
      </c>
      <c r="J25" s="672">
        <f t="shared" si="9"/>
        <v>64490.173224480008</v>
      </c>
      <c r="K25" s="672">
        <f t="shared" si="9"/>
        <v>65779.976688969604</v>
      </c>
      <c r="L25" s="672">
        <f t="shared" si="9"/>
        <v>67095.57622274899</v>
      </c>
      <c r="M25" s="672">
        <f t="shared" si="9"/>
        <v>68437.487747203966</v>
      </c>
      <c r="N25" s="672">
        <f t="shared" si="9"/>
        <v>69806.23750214804</v>
      </c>
      <c r="O25" s="672">
        <f t="shared" si="9"/>
        <v>71202.362252191</v>
      </c>
      <c r="P25" s="672">
        <f t="shared" si="9"/>
        <v>72626.409497234825</v>
      </c>
      <c r="Q25" s="672">
        <f t="shared" si="9"/>
        <v>74078.937687179525</v>
      </c>
      <c r="R25" s="672">
        <f t="shared" si="9"/>
        <v>75560.516440923122</v>
      </c>
    </row>
    <row r="26" spans="1:21" s="39" customFormat="1" ht="15.35" hidden="1">
      <c r="B26" s="1153" t="s">
        <v>664</v>
      </c>
      <c r="C26" s="662">
        <f>'5 YR Hold'!C28</f>
        <v>8.9202323799964702E-3</v>
      </c>
      <c r="D26" s="11">
        <f>'4YR (Dev) CF'!F27</f>
        <v>71.995963515207976</v>
      </c>
      <c r="E26" s="11"/>
      <c r="F26" s="660"/>
      <c r="G26" s="661"/>
      <c r="H26" s="672">
        <f>'5 YR Hold'!H28</f>
        <v>27646.449989839864</v>
      </c>
      <c r="I26" s="672">
        <f t="shared" si="9"/>
        <v>28199.378989636662</v>
      </c>
      <c r="J26" s="672">
        <f t="shared" si="9"/>
        <v>28763.366569429396</v>
      </c>
      <c r="K26" s="672">
        <f t="shared" si="9"/>
        <v>29338.633900817986</v>
      </c>
      <c r="L26" s="672">
        <f t="shared" si="9"/>
        <v>29925.406578834347</v>
      </c>
      <c r="M26" s="672">
        <f t="shared" si="9"/>
        <v>30523.914710411034</v>
      </c>
      <c r="N26" s="672">
        <f t="shared" si="9"/>
        <v>31134.393004619254</v>
      </c>
      <c r="O26" s="672">
        <f t="shared" si="9"/>
        <v>31757.080864711639</v>
      </c>
      <c r="P26" s="672">
        <f t="shared" si="9"/>
        <v>32392.222482005873</v>
      </c>
      <c r="Q26" s="672">
        <f t="shared" si="9"/>
        <v>33040.06693164599</v>
      </c>
      <c r="R26" s="672">
        <f t="shared" si="9"/>
        <v>33700.868270278908</v>
      </c>
      <c r="S26" s="1116"/>
      <c r="T26" s="143"/>
    </row>
    <row r="27" spans="1:21" s="39" customFormat="1" ht="15.35" hidden="1">
      <c r="B27" s="1153" t="s">
        <v>665</v>
      </c>
      <c r="C27" s="662">
        <f>'5 YR Hold'!C29</f>
        <v>7.4999999999999997E-3</v>
      </c>
      <c r="D27" s="11">
        <f>'4YR (Dev) CF'!F28</f>
        <v>60.533145703125001</v>
      </c>
      <c r="E27" s="11"/>
      <c r="F27" s="660"/>
      <c r="G27" s="661"/>
      <c r="H27" s="672">
        <f>'5 YR Hold'!H29</f>
        <v>23244.72795</v>
      </c>
      <c r="I27" s="672">
        <f t="shared" si="9"/>
        <v>23709.622509000001</v>
      </c>
      <c r="J27" s="672">
        <f t="shared" si="9"/>
        <v>24183.814959180003</v>
      </c>
      <c r="K27" s="672">
        <f t="shared" si="9"/>
        <v>24667.491258363603</v>
      </c>
      <c r="L27" s="672">
        <f t="shared" si="9"/>
        <v>25160.841083530875</v>
      </c>
      <c r="M27" s="672">
        <f t="shared" si="9"/>
        <v>25664.057905201495</v>
      </c>
      <c r="N27" s="672">
        <f t="shared" si="9"/>
        <v>26177.339063305524</v>
      </c>
      <c r="O27" s="672">
        <f t="shared" si="9"/>
        <v>26700.885844571636</v>
      </c>
      <c r="P27" s="672">
        <f t="shared" si="9"/>
        <v>27234.90356146307</v>
      </c>
      <c r="Q27" s="672">
        <f t="shared" si="9"/>
        <v>27779.601632692331</v>
      </c>
      <c r="R27" s="672">
        <f t="shared" si="9"/>
        <v>28335.193665346178</v>
      </c>
    </row>
    <row r="28" spans="1:21" s="39" customFormat="1" ht="15.35" hidden="1">
      <c r="B28" s="1153" t="s">
        <v>334</v>
      </c>
      <c r="C28" s="662">
        <f>'5 YR Hold'!C30</f>
        <v>2.7485499953580111E-2</v>
      </c>
      <c r="D28" s="11">
        <f>'4YR (Dev) CF'!F29</f>
        <v>221.83783645510672</v>
      </c>
      <c r="E28" s="11"/>
      <c r="F28" s="660"/>
      <c r="G28" s="661"/>
      <c r="H28" s="672">
        <f>'5 YR Hold'!H30</f>
        <v>85185.729198760979</v>
      </c>
      <c r="I28" s="672">
        <f t="shared" si="9"/>
        <v>86889.443782736198</v>
      </c>
      <c r="J28" s="672">
        <f t="shared" si="9"/>
        <v>88627.232658390931</v>
      </c>
      <c r="K28" s="672">
        <f t="shared" si="9"/>
        <v>90399.777311558748</v>
      </c>
      <c r="L28" s="672">
        <f t="shared" si="9"/>
        <v>92207.772857789925</v>
      </c>
      <c r="M28" s="672">
        <f t="shared" si="9"/>
        <v>94051.928314945719</v>
      </c>
      <c r="N28" s="672">
        <f t="shared" si="9"/>
        <v>95932.966881244633</v>
      </c>
      <c r="O28" s="672">
        <f t="shared" si="9"/>
        <v>97851.626218869525</v>
      </c>
      <c r="P28" s="672">
        <f t="shared" si="9"/>
        <v>99808.658743246924</v>
      </c>
      <c r="Q28" s="672">
        <f t="shared" si="9"/>
        <v>101804.83191811187</v>
      </c>
      <c r="R28" s="672">
        <f t="shared" si="9"/>
        <v>103840.92855647411</v>
      </c>
    </row>
    <row r="29" spans="1:21" s="39" customFormat="1" ht="15.35" hidden="1">
      <c r="B29" s="1153" t="s">
        <v>652</v>
      </c>
      <c r="C29" s="662">
        <f>'5 YR Hold'!C31</f>
        <v>0.03</v>
      </c>
      <c r="D29" s="11">
        <f>'4YR (Dev) CF'!F30</f>
        <v>242.1325828125</v>
      </c>
      <c r="E29" s="11"/>
      <c r="F29" s="660"/>
      <c r="G29" s="661"/>
      <c r="H29" s="672">
        <f>'5 YR Hold'!H31</f>
        <v>92978.911800000002</v>
      </c>
      <c r="I29" s="672">
        <f t="shared" si="9"/>
        <v>94838.490036000003</v>
      </c>
      <c r="J29" s="672">
        <f t="shared" si="9"/>
        <v>96735.259836720012</v>
      </c>
      <c r="K29" s="672">
        <f t="shared" si="9"/>
        <v>98669.965033454413</v>
      </c>
      <c r="L29" s="672">
        <f t="shared" si="9"/>
        <v>100643.3643341235</v>
      </c>
      <c r="M29" s="672">
        <f t="shared" si="9"/>
        <v>102656.23162080598</v>
      </c>
      <c r="N29" s="672">
        <f t="shared" si="9"/>
        <v>104709.3562532221</v>
      </c>
      <c r="O29" s="672">
        <f t="shared" si="9"/>
        <v>106803.54337828654</v>
      </c>
      <c r="P29" s="672">
        <f t="shared" si="9"/>
        <v>108939.61424585228</v>
      </c>
      <c r="Q29" s="672">
        <f t="shared" si="9"/>
        <v>111118.40653076932</v>
      </c>
      <c r="R29" s="672">
        <f t="shared" si="9"/>
        <v>113340.77466138471</v>
      </c>
    </row>
    <row r="30" spans="1:21" s="39" customFormat="1" ht="15.35" hidden="1">
      <c r="B30" s="1153" t="s">
        <v>666</v>
      </c>
      <c r="C30" s="662">
        <f>'5 YR Hold'!C32</f>
        <v>0.10043353324221937</v>
      </c>
      <c r="D30" s="11">
        <f>'4YR (Dev) CF'!F31</f>
        <v>853.86871607552087</v>
      </c>
      <c r="E30" s="11"/>
      <c r="F30" s="660"/>
      <c r="G30" s="661"/>
      <c r="H30" s="672">
        <f>'5 YR Hold'!H32</f>
        <v>327885.58697300003</v>
      </c>
      <c r="I30" s="672">
        <f t="shared" si="9"/>
        <v>334443.29871246003</v>
      </c>
      <c r="J30" s="672">
        <f t="shared" si="9"/>
        <v>341132.16468670923</v>
      </c>
      <c r="K30" s="672">
        <f t="shared" si="9"/>
        <v>347954.80798044341</v>
      </c>
      <c r="L30" s="672">
        <f t="shared" si="9"/>
        <v>354913.90414005227</v>
      </c>
      <c r="M30" s="672">
        <f t="shared" si="9"/>
        <v>362012.1822228533</v>
      </c>
      <c r="N30" s="672">
        <f t="shared" si="9"/>
        <v>369252.42586731038</v>
      </c>
      <c r="O30" s="672">
        <f t="shared" si="9"/>
        <v>376637.47438465658</v>
      </c>
      <c r="P30" s="672">
        <f t="shared" si="9"/>
        <v>384170.22387234971</v>
      </c>
      <c r="Q30" s="672">
        <f t="shared" si="9"/>
        <v>391853.62834979669</v>
      </c>
      <c r="R30" s="672">
        <f>S30</f>
        <v>1034419.4</v>
      </c>
      <c r="S30" s="1180">
        <v>1034419.4</v>
      </c>
      <c r="T30" s="1181">
        <v>1.1900000000000001E-2</v>
      </c>
    </row>
    <row r="31" spans="1:21" s="39" customFormat="1" ht="15.35" hidden="1">
      <c r="B31" s="1174" t="s">
        <v>329</v>
      </c>
      <c r="C31" s="1177">
        <f>'5 YR Hold'!C33</f>
        <v>0.02</v>
      </c>
      <c r="D31" s="1129">
        <f>'4YR (Dev) CF'!F32</f>
        <v>161.421721875</v>
      </c>
      <c r="E31" s="1129"/>
      <c r="F31" s="665"/>
      <c r="G31" s="665"/>
      <c r="H31" s="1178">
        <f>'5 YR Hold'!H33</f>
        <v>61985.941200000001</v>
      </c>
      <c r="I31" s="1178">
        <f t="shared" si="9"/>
        <v>63225.660024000004</v>
      </c>
      <c r="J31" s="1178">
        <f t="shared" si="9"/>
        <v>64490.173224480008</v>
      </c>
      <c r="K31" s="1178">
        <f t="shared" si="9"/>
        <v>65779.976688969604</v>
      </c>
      <c r="L31" s="1178">
        <f t="shared" si="9"/>
        <v>67095.57622274899</v>
      </c>
      <c r="M31" s="1178">
        <f t="shared" si="9"/>
        <v>68437.487747203966</v>
      </c>
      <c r="N31" s="1178">
        <f t="shared" si="9"/>
        <v>69806.23750214804</v>
      </c>
      <c r="O31" s="1178">
        <f t="shared" si="9"/>
        <v>71202.362252191</v>
      </c>
      <c r="P31" s="1178">
        <f t="shared" si="9"/>
        <v>72626.409497234825</v>
      </c>
      <c r="Q31" s="1178">
        <f t="shared" si="9"/>
        <v>74078.937687179525</v>
      </c>
      <c r="R31" s="1178">
        <f t="shared" si="9"/>
        <v>75560.516440923122</v>
      </c>
    </row>
    <row r="32" spans="1:21" s="713" customFormat="1" ht="14">
      <c r="B32" s="1175" t="s">
        <v>521</v>
      </c>
      <c r="C32" s="1176">
        <f>SUM(C21:C31)</f>
        <v>0.33160765334129827</v>
      </c>
      <c r="D32" s="666">
        <f>SUM(D21:D31)</f>
        <v>2719.6949420420888</v>
      </c>
      <c r="E32" s="666"/>
      <c r="F32" s="666"/>
      <c r="G32" s="666"/>
      <c r="H32" s="667">
        <f t="shared" ref="H32:R32" si="10">SUM(H21:H31)</f>
        <v>1044362.8577441622</v>
      </c>
      <c r="I32" s="667">
        <f t="shared" si="10"/>
        <v>1065250.1148990456</v>
      </c>
      <c r="J32" s="667">
        <f t="shared" si="10"/>
        <v>1086555.1171970265</v>
      </c>
      <c r="K32" s="667">
        <f t="shared" si="10"/>
        <v>1108286.2195409669</v>
      </c>
      <c r="L32" s="667">
        <f t="shared" si="10"/>
        <v>1130451.9439317859</v>
      </c>
      <c r="M32" s="667">
        <f t="shared" si="10"/>
        <v>1153060.9828104218</v>
      </c>
      <c r="N32" s="667">
        <f t="shared" si="10"/>
        <v>1176122.2024666306</v>
      </c>
      <c r="O32" s="667">
        <f t="shared" si="10"/>
        <v>1199644.6465159629</v>
      </c>
      <c r="P32" s="667">
        <f t="shared" si="10"/>
        <v>1223637.539446282</v>
      </c>
      <c r="Q32" s="667">
        <f t="shared" si="10"/>
        <v>1248110.2902352079</v>
      </c>
      <c r="R32" s="667">
        <f t="shared" si="10"/>
        <v>1907801.1951231195</v>
      </c>
    </row>
    <row r="33" spans="2:24" s="316" customFormat="1">
      <c r="B33" s="668"/>
      <c r="C33" s="669"/>
      <c r="D33" s="669"/>
      <c r="E33" s="669"/>
      <c r="F33" s="669"/>
      <c r="G33" s="669"/>
      <c r="H33" s="667"/>
      <c r="I33" s="667"/>
      <c r="J33" s="667"/>
      <c r="K33" s="667"/>
      <c r="L33" s="667"/>
      <c r="M33" s="667"/>
      <c r="N33" s="667"/>
      <c r="O33" s="667"/>
      <c r="P33" s="667"/>
      <c r="Q33" s="667"/>
      <c r="R33" s="667"/>
    </row>
    <row r="34" spans="2:24" s="722" customFormat="1">
      <c r="B34" s="723" t="s">
        <v>449</v>
      </c>
      <c r="C34" s="724"/>
      <c r="D34" s="724"/>
      <c r="E34" s="724"/>
      <c r="F34" s="724"/>
      <c r="G34" s="725"/>
      <c r="H34" s="555">
        <f t="shared" ref="H34:R34" si="11">SUM(H18-H32)</f>
        <v>2220339.4422558378</v>
      </c>
      <c r="I34" s="555">
        <f t="shared" si="11"/>
        <v>2747177.4731609542</v>
      </c>
      <c r="J34" s="555">
        <f t="shared" si="11"/>
        <v>2859307.4364450732</v>
      </c>
      <c r="K34" s="555">
        <f t="shared" si="11"/>
        <v>2975681.5234786058</v>
      </c>
      <c r="L34" s="555">
        <f t="shared" si="11"/>
        <v>3096454.6700934717</v>
      </c>
      <c r="M34" s="555">
        <f t="shared" si="11"/>
        <v>3221787.3627057197</v>
      </c>
      <c r="N34" s="555">
        <f t="shared" si="11"/>
        <v>3329971.5934149949</v>
      </c>
      <c r="O34" s="555">
        <f t="shared" si="11"/>
        <v>3441631.9632421117</v>
      </c>
      <c r="P34" s="555">
        <f t="shared" si="11"/>
        <v>3556877.3686045343</v>
      </c>
      <c r="Q34" s="555">
        <f t="shared" si="11"/>
        <v>3675820.0650571338</v>
      </c>
      <c r="R34" s="555">
        <f t="shared" si="11"/>
        <v>3163847.0708279917</v>
      </c>
    </row>
    <row r="35" spans="2:24" s="316" customFormat="1" ht="16.5" customHeight="1">
      <c r="B35" s="668"/>
      <c r="C35" s="11"/>
      <c r="D35" s="11"/>
      <c r="E35" s="11"/>
      <c r="F35" s="11"/>
      <c r="G35" s="11"/>
      <c r="H35" s="667"/>
      <c r="I35" s="667"/>
      <c r="J35" s="667"/>
      <c r="K35" s="667"/>
      <c r="L35" s="667"/>
      <c r="M35" s="667"/>
      <c r="N35" s="667"/>
      <c r="O35" s="667"/>
      <c r="P35" s="667"/>
      <c r="Q35" s="667"/>
      <c r="R35" s="667"/>
    </row>
    <row r="36" spans="2:24" s="316" customFormat="1">
      <c r="B36" s="670" t="s">
        <v>522</v>
      </c>
      <c r="C36" s="714">
        <f>Summary!R24</f>
        <v>0</v>
      </c>
      <c r="D36" s="11"/>
      <c r="E36" s="11"/>
      <c r="F36" s="11"/>
      <c r="G36" s="11"/>
      <c r="H36" s="667"/>
      <c r="I36" s="671"/>
      <c r="J36" s="671"/>
      <c r="K36" s="671"/>
      <c r="L36" s="671"/>
      <c r="M36" s="671"/>
      <c r="N36" s="671"/>
      <c r="O36" s="671"/>
      <c r="P36" s="671"/>
      <c r="Q36" s="672" t="e">
        <f>ROUND(SUM(R13,R17,R15,-R32)/C36,-5)</f>
        <v>#DIV/0!</v>
      </c>
      <c r="R36" s="667"/>
    </row>
    <row r="37" spans="2:24" s="316" customFormat="1">
      <c r="B37" s="670" t="s">
        <v>523</v>
      </c>
      <c r="C37" s="377">
        <f>C36+(0.0025)</f>
        <v>2.5000000000000001E-3</v>
      </c>
      <c r="D37" s="11"/>
      <c r="E37" s="11"/>
      <c r="F37" s="11"/>
      <c r="G37" s="11"/>
      <c r="H37" s="667"/>
      <c r="I37" s="671"/>
      <c r="J37" s="671"/>
      <c r="K37" s="671"/>
      <c r="L37" s="671"/>
      <c r="M37" s="671"/>
      <c r="N37" s="671"/>
      <c r="O37" s="671"/>
      <c r="P37" s="671"/>
      <c r="Q37" s="672">
        <f>ROUND((R14+R16)/C37,-5)</f>
        <v>102900000</v>
      </c>
      <c r="R37" s="667"/>
    </row>
    <row r="38" spans="2:24" s="316" customFormat="1">
      <c r="B38" s="673" t="s">
        <v>8</v>
      </c>
      <c r="C38" s="715">
        <f>Summary!K9</f>
        <v>1.4999999999999999E-2</v>
      </c>
      <c r="D38" s="674"/>
      <c r="E38" s="674"/>
      <c r="F38" s="674"/>
      <c r="G38" s="674"/>
      <c r="H38" s="675"/>
      <c r="I38" s="675"/>
      <c r="J38" s="675"/>
      <c r="K38" s="675"/>
      <c r="L38" s="675"/>
      <c r="M38" s="675"/>
      <c r="N38" s="675"/>
      <c r="O38" s="675"/>
      <c r="P38" s="675"/>
      <c r="Q38" s="675" t="e">
        <f>-SUM(Q36:Q37)*C38</f>
        <v>#DIV/0!</v>
      </c>
      <c r="R38" s="667"/>
    </row>
    <row r="39" spans="2:24" s="316" customFormat="1">
      <c r="B39" s="668" t="s">
        <v>524</v>
      </c>
      <c r="C39" s="11"/>
      <c r="D39" s="11"/>
      <c r="E39" s="11"/>
      <c r="F39" s="11"/>
      <c r="G39" s="11"/>
      <c r="H39" s="667"/>
      <c r="I39" s="676"/>
      <c r="J39" s="676"/>
      <c r="K39" s="676"/>
      <c r="L39" s="676"/>
      <c r="M39" s="676"/>
      <c r="N39" s="676"/>
      <c r="O39" s="676"/>
      <c r="P39" s="676"/>
      <c r="Q39" s="667" t="e">
        <f>SUM(Q36:Q38)</f>
        <v>#DIV/0!</v>
      </c>
      <c r="R39" s="667"/>
    </row>
    <row r="40" spans="2:24" s="39" customFormat="1" ht="6" customHeight="1">
      <c r="B40" s="655"/>
      <c r="C40" s="659"/>
      <c r="D40" s="659"/>
      <c r="E40" s="659"/>
      <c r="F40" s="659"/>
      <c r="G40" s="659"/>
      <c r="H40" s="376"/>
      <c r="I40" s="376"/>
      <c r="J40" s="376"/>
      <c r="K40" s="376"/>
      <c r="L40" s="376"/>
      <c r="M40" s="376"/>
      <c r="N40" s="376"/>
      <c r="O40" s="376"/>
      <c r="P40" s="376"/>
      <c r="Q40" s="376"/>
      <c r="R40" s="376"/>
    </row>
    <row r="41" spans="2:24" s="39" customFormat="1">
      <c r="B41" s="64"/>
      <c r="C41" s="659"/>
      <c r="D41" s="716"/>
      <c r="E41" s="716"/>
      <c r="F41" s="716"/>
      <c r="G41" s="716"/>
      <c r="H41" s="658"/>
      <c r="I41" s="658"/>
      <c r="J41" s="376"/>
      <c r="K41" s="376"/>
      <c r="L41" s="376"/>
      <c r="M41" s="376"/>
      <c r="N41" s="376"/>
      <c r="O41" s="376"/>
      <c r="P41" s="376"/>
      <c r="Q41" s="717"/>
      <c r="R41" s="376"/>
    </row>
    <row r="42" spans="2:24" s="39" customFormat="1">
      <c r="B42" s="64"/>
      <c r="D42" s="718"/>
      <c r="E42" s="718"/>
      <c r="F42" s="718"/>
      <c r="H42" s="1182"/>
      <c r="I42" s="732"/>
      <c r="J42" s="732"/>
      <c r="K42" s="732"/>
      <c r="L42" s="732"/>
      <c r="M42" s="732"/>
      <c r="N42" s="732"/>
      <c r="O42" s="732"/>
      <c r="P42" s="732"/>
      <c r="Q42" s="733"/>
      <c r="R42" s="734"/>
      <c r="S42" s="316"/>
      <c r="T42" s="316"/>
      <c r="U42" s="316"/>
      <c r="V42" s="316"/>
      <c r="W42" s="316"/>
    </row>
    <row r="43" spans="2:24" s="39" customFormat="1">
      <c r="B43" s="64" t="s">
        <v>454</v>
      </c>
      <c r="D43" s="718"/>
      <c r="E43" s="718"/>
      <c r="F43" s="718"/>
      <c r="H43" s="563">
        <f>-Summary!D20</f>
        <v>-32500000</v>
      </c>
      <c r="I43" s="732"/>
      <c r="J43" s="732"/>
      <c r="K43" s="732"/>
      <c r="L43" s="732"/>
      <c r="M43" s="732"/>
      <c r="N43" s="732"/>
      <c r="O43" s="732"/>
      <c r="P43" s="732"/>
      <c r="Q43" s="733"/>
      <c r="R43" s="734"/>
      <c r="S43" s="316"/>
      <c r="T43" s="316"/>
      <c r="U43" s="316"/>
      <c r="V43" s="316"/>
      <c r="W43" s="316"/>
    </row>
    <row r="44" spans="2:24" s="39" customFormat="1">
      <c r="B44" s="64" t="s">
        <v>471</v>
      </c>
      <c r="C44" s="664">
        <f>Summary!K43</f>
        <v>7.4999999999999997E-2</v>
      </c>
      <c r="D44" s="718"/>
      <c r="E44" s="718"/>
      <c r="F44" s="403"/>
      <c r="G44" s="720"/>
      <c r="H44" s="732">
        <f>I34/C44</f>
        <v>36629032.975479394</v>
      </c>
      <c r="I44" s="732"/>
      <c r="J44" s="732"/>
      <c r="K44" s="732"/>
      <c r="L44" s="732"/>
      <c r="M44" s="732"/>
      <c r="N44" s="732"/>
      <c r="O44" s="732"/>
      <c r="P44" s="732"/>
      <c r="Q44" s="733"/>
      <c r="R44" s="734"/>
      <c r="S44" s="316"/>
      <c r="T44" s="316"/>
      <c r="U44" s="316"/>
      <c r="V44" s="316"/>
      <c r="W44" s="316"/>
    </row>
    <row r="45" spans="2:24" s="39" customFormat="1">
      <c r="B45" s="64" t="s">
        <v>562</v>
      </c>
      <c r="D45" s="718"/>
      <c r="E45" s="718"/>
      <c r="F45" s="718"/>
      <c r="H45" s="563">
        <f>-H44*Summary!K47-(Summary!F41*Summary!K49)*Summary!K48</f>
        <v>-507963.72281619534</v>
      </c>
      <c r="I45" s="732"/>
      <c r="J45" s="732"/>
      <c r="K45" s="732"/>
      <c r="L45" s="732"/>
      <c r="M45" s="732"/>
      <c r="N45" s="732"/>
      <c r="O45" s="732"/>
      <c r="P45" s="732"/>
      <c r="Q45" s="733"/>
      <c r="R45" s="734"/>
      <c r="S45" s="360"/>
      <c r="T45" s="316"/>
      <c r="U45" s="316"/>
      <c r="V45" s="316"/>
      <c r="W45" s="316"/>
      <c r="X45" s="316"/>
    </row>
    <row r="46" spans="2:24" s="39" customFormat="1">
      <c r="B46" s="64" t="s">
        <v>473</v>
      </c>
      <c r="D46" s="718"/>
      <c r="E46" s="718"/>
      <c r="F46" s="718"/>
      <c r="H46" s="563">
        <f>'5 YR Hold'!H46</f>
        <v>-7083669.6530700698</v>
      </c>
      <c r="I46" s="732"/>
      <c r="J46" s="732"/>
      <c r="K46" s="732"/>
      <c r="L46" s="732"/>
      <c r="M46" s="732"/>
      <c r="N46" s="732"/>
      <c r="O46" s="732"/>
      <c r="P46" s="732"/>
      <c r="Q46" s="733"/>
      <c r="R46" s="734"/>
      <c r="S46" s="316"/>
      <c r="T46" s="316"/>
      <c r="U46" s="316"/>
      <c r="V46" s="316"/>
      <c r="W46" s="316"/>
    </row>
    <row r="47" spans="2:24" s="39" customFormat="1">
      <c r="B47" s="1179" t="e">
        <f>'5 YR Hold'!B47</f>
        <v>#REF!</v>
      </c>
      <c r="D47" s="718"/>
      <c r="E47" s="718"/>
      <c r="F47" s="718"/>
      <c r="H47" s="563" t="e">
        <f>'5 YR Hold'!H47</f>
        <v>#REF!</v>
      </c>
      <c r="I47" s="732"/>
      <c r="J47" s="732"/>
      <c r="K47" s="732"/>
      <c r="L47" s="732"/>
      <c r="M47" s="732"/>
      <c r="N47" s="732"/>
      <c r="O47" s="732"/>
      <c r="P47" s="732"/>
      <c r="R47" s="734">
        <v>1</v>
      </c>
      <c r="S47" s="316"/>
      <c r="T47" s="316"/>
      <c r="U47" s="316"/>
      <c r="V47" s="316"/>
      <c r="W47" s="316"/>
    </row>
    <row r="48" spans="2:24" s="39" customFormat="1">
      <c r="B48" s="1183" t="e">
        <f>'5 YR Hold'!B48</f>
        <v>#REF!</v>
      </c>
      <c r="C48" s="903"/>
      <c r="D48" s="1184"/>
      <c r="E48" s="1184"/>
      <c r="F48" s="1184"/>
      <c r="G48" s="903"/>
      <c r="H48" s="903"/>
      <c r="I48" s="1185"/>
      <c r="J48" s="1185"/>
      <c r="K48" s="1185"/>
      <c r="L48" s="1185"/>
      <c r="M48" s="1185"/>
      <c r="N48" s="1185"/>
      <c r="O48" s="1185"/>
      <c r="P48" s="1185"/>
      <c r="Q48" s="1186" t="e">
        <f>'4YR (Dev) CF'!#REF!*(1+R47)</f>
        <v>#REF!</v>
      </c>
      <c r="R48" s="734"/>
      <c r="S48" s="316"/>
      <c r="T48" s="316"/>
      <c r="U48" s="316"/>
      <c r="V48" s="316"/>
      <c r="W48" s="316"/>
    </row>
    <row r="49" spans="2:23" s="39" customFormat="1">
      <c r="B49" s="64" t="s">
        <v>474</v>
      </c>
      <c r="D49" s="718"/>
      <c r="E49" s="718"/>
      <c r="F49" s="718"/>
      <c r="H49" s="563" t="e">
        <f>SUM(H42:H48)</f>
        <v>#REF!</v>
      </c>
      <c r="I49" s="732"/>
      <c r="J49" s="732"/>
      <c r="K49" s="732"/>
      <c r="L49" s="732"/>
      <c r="M49" s="732"/>
      <c r="N49" s="732"/>
      <c r="O49" s="732"/>
      <c r="P49" s="732"/>
      <c r="Q49" s="733"/>
      <c r="R49" s="734"/>
      <c r="S49" s="316"/>
      <c r="T49" s="316"/>
      <c r="U49" s="316"/>
      <c r="V49" s="316"/>
      <c r="W49" s="316"/>
    </row>
    <row r="50" spans="2:23" s="39" customFormat="1">
      <c r="B50" s="64"/>
      <c r="C50" s="64"/>
      <c r="D50" s="721"/>
      <c r="E50" s="721"/>
      <c r="F50" s="721"/>
      <c r="H50" s="563">
        <v>0</v>
      </c>
      <c r="I50" s="732"/>
      <c r="J50" s="732"/>
      <c r="K50" s="732"/>
      <c r="L50" s="732"/>
      <c r="M50" s="732"/>
      <c r="N50" s="732"/>
      <c r="O50" s="732"/>
      <c r="P50" s="732"/>
      <c r="Q50" s="733"/>
      <c r="R50" s="734"/>
      <c r="S50" s="316"/>
      <c r="T50" s="316"/>
      <c r="U50" s="316"/>
      <c r="V50" s="316"/>
      <c r="W50" s="316"/>
    </row>
    <row r="51" spans="2:23" s="39" customFormat="1" ht="5.2" customHeight="1">
      <c r="B51" s="64"/>
      <c r="C51" s="64"/>
      <c r="D51" s="721"/>
      <c r="E51" s="721"/>
      <c r="F51" s="721"/>
      <c r="H51" s="563"/>
      <c r="I51" s="732"/>
      <c r="J51" s="732"/>
      <c r="K51" s="732"/>
      <c r="L51" s="732"/>
      <c r="M51" s="732"/>
      <c r="N51" s="732"/>
      <c r="O51" s="732"/>
      <c r="P51" s="732"/>
      <c r="Q51" s="733"/>
      <c r="R51" s="734"/>
      <c r="S51" s="316"/>
      <c r="T51" s="316"/>
      <c r="U51" s="316"/>
      <c r="V51" s="316"/>
      <c r="W51" s="316"/>
    </row>
    <row r="52" spans="2:23" s="39" customFormat="1">
      <c r="B52" s="655" t="s">
        <v>525</v>
      </c>
      <c r="C52" s="64"/>
      <c r="D52" s="721"/>
      <c r="E52" s="721"/>
      <c r="F52" s="721"/>
      <c r="G52" s="726"/>
      <c r="H52" s="736">
        <f>+H44</f>
        <v>36629032.975479394</v>
      </c>
      <c r="I52" s="736">
        <f>+H56</f>
        <v>36629032.975479394</v>
      </c>
      <c r="J52" s="736">
        <f t="shared" ref="J52:Q52" si="12">+I56</f>
        <v>36629032.975479394</v>
      </c>
      <c r="K52" s="736">
        <f t="shared" si="12"/>
        <v>36629032.975479394</v>
      </c>
      <c r="L52" s="736">
        <f t="shared" si="12"/>
        <v>36629032.975479394</v>
      </c>
      <c r="M52" s="736">
        <f t="shared" si="12"/>
        <v>36629032.975479394</v>
      </c>
      <c r="N52" s="736">
        <f t="shared" si="12"/>
        <v>36629032.975479394</v>
      </c>
      <c r="O52" s="736">
        <f t="shared" si="12"/>
        <v>36629032.975479394</v>
      </c>
      <c r="P52" s="736">
        <f t="shared" si="12"/>
        <v>36629032.975479394</v>
      </c>
      <c r="Q52" s="736">
        <f t="shared" si="12"/>
        <v>36629032.975479394</v>
      </c>
      <c r="R52" s="734"/>
      <c r="S52" s="316"/>
      <c r="T52" s="316"/>
      <c r="U52" s="316"/>
      <c r="V52" s="316"/>
      <c r="W52" s="316"/>
    </row>
    <row r="53" spans="2:23" s="39" customFormat="1" ht="14.2" customHeight="1">
      <c r="B53" s="64" t="s">
        <v>526</v>
      </c>
      <c r="C53" s="727">
        <f>Summary!K44</f>
        <v>0.05</v>
      </c>
      <c r="D53" s="721"/>
      <c r="E53" s="721"/>
      <c r="F53" s="721"/>
      <c r="G53" s="728"/>
      <c r="H53" s="563">
        <f>'5 YR Hold'!H53</f>
        <v>-915725.82438698492</v>
      </c>
      <c r="I53" s="563">
        <f>-H56*$C$53</f>
        <v>-1831451.6487739698</v>
      </c>
      <c r="J53" s="563">
        <f>-I56*$C$53</f>
        <v>-1831451.6487739698</v>
      </c>
      <c r="K53" s="563">
        <f>-J56*$C$53</f>
        <v>-1831451.6487739698</v>
      </c>
      <c r="L53" s="563">
        <f>-K56*$C$53</f>
        <v>-1831451.6487739698</v>
      </c>
      <c r="M53" s="563">
        <f>-L56*$C$53</f>
        <v>-1831451.6487739698</v>
      </c>
      <c r="N53" s="563">
        <f>+M53</f>
        <v>-1831451.6487739698</v>
      </c>
      <c r="O53" s="563">
        <f>+N53</f>
        <v>-1831451.6487739698</v>
      </c>
      <c r="P53" s="563">
        <f>+O53</f>
        <v>-1831451.6487739698</v>
      </c>
      <c r="Q53" s="563">
        <f>+P53</f>
        <v>-1831451.6487739698</v>
      </c>
      <c r="R53" s="734"/>
      <c r="S53" s="316"/>
      <c r="T53" s="316"/>
      <c r="U53" s="316"/>
      <c r="V53" s="316"/>
      <c r="W53" s="316"/>
    </row>
    <row r="54" spans="2:23" s="39" customFormat="1">
      <c r="B54" s="64" t="s">
        <v>563</v>
      </c>
      <c r="C54" s="730"/>
      <c r="D54" s="721"/>
      <c r="E54" s="721"/>
      <c r="F54" s="721"/>
      <c r="G54" s="728"/>
      <c r="H54" s="563">
        <v>0</v>
      </c>
      <c r="I54" s="563">
        <v>0</v>
      </c>
      <c r="J54" s="563">
        <v>0</v>
      </c>
      <c r="K54" s="563">
        <v>0</v>
      </c>
      <c r="L54" s="563">
        <v>0</v>
      </c>
      <c r="M54" s="563">
        <v>0</v>
      </c>
      <c r="N54" s="563">
        <v>0</v>
      </c>
      <c r="O54" s="563">
        <v>0</v>
      </c>
      <c r="P54" s="563">
        <v>0</v>
      </c>
      <c r="Q54" s="563">
        <v>0</v>
      </c>
      <c r="R54" s="734"/>
      <c r="S54" s="316"/>
      <c r="T54" s="316"/>
      <c r="U54" s="316"/>
      <c r="V54" s="316"/>
      <c r="W54" s="316"/>
    </row>
    <row r="55" spans="2:23" s="39" customFormat="1">
      <c r="B55" s="64" t="s">
        <v>475</v>
      </c>
      <c r="C55" s="64"/>
      <c r="D55" s="721"/>
      <c r="E55" s="721"/>
      <c r="F55" s="721"/>
      <c r="G55" s="728"/>
      <c r="H55" s="563"/>
      <c r="I55" s="563"/>
      <c r="J55" s="563"/>
      <c r="K55" s="563"/>
      <c r="L55" s="563"/>
      <c r="M55" s="563"/>
      <c r="N55" s="563"/>
      <c r="O55" s="563"/>
      <c r="P55" s="563"/>
      <c r="Q55" s="563">
        <f>+IF(Q11=10,-(Q52+Q54),0)</f>
        <v>-36629032.975479394</v>
      </c>
      <c r="R55" s="734"/>
      <c r="S55" s="316"/>
      <c r="T55" s="316"/>
      <c r="U55" s="316"/>
      <c r="V55" s="316"/>
      <c r="W55" s="316"/>
    </row>
    <row r="56" spans="2:23" s="39" customFormat="1">
      <c r="B56" s="655" t="s">
        <v>564</v>
      </c>
      <c r="C56" s="64"/>
      <c r="D56" s="721"/>
      <c r="E56" s="721"/>
      <c r="F56" s="721"/>
      <c r="G56" s="726"/>
      <c r="H56" s="735">
        <f>+H44+H54+H55</f>
        <v>36629032.975479394</v>
      </c>
      <c r="I56" s="735">
        <f t="shared" ref="I56:Q56" si="13">+I52+I54+I55</f>
        <v>36629032.975479394</v>
      </c>
      <c r="J56" s="735">
        <f t="shared" si="13"/>
        <v>36629032.975479394</v>
      </c>
      <c r="K56" s="735">
        <f t="shared" si="13"/>
        <v>36629032.975479394</v>
      </c>
      <c r="L56" s="735">
        <f t="shared" si="13"/>
        <v>36629032.975479394</v>
      </c>
      <c r="M56" s="735">
        <f t="shared" si="13"/>
        <v>36629032.975479394</v>
      </c>
      <c r="N56" s="735">
        <f t="shared" si="13"/>
        <v>36629032.975479394</v>
      </c>
      <c r="O56" s="735">
        <f t="shared" si="13"/>
        <v>36629032.975479394</v>
      </c>
      <c r="P56" s="735">
        <f t="shared" si="13"/>
        <v>36629032.975479394</v>
      </c>
      <c r="Q56" s="735">
        <f t="shared" si="13"/>
        <v>0</v>
      </c>
      <c r="R56" s="734"/>
      <c r="S56" s="316"/>
      <c r="T56" s="316"/>
      <c r="U56" s="316"/>
      <c r="V56" s="316"/>
      <c r="W56" s="316"/>
    </row>
    <row r="57" spans="2:23" s="39" customFormat="1" hidden="1">
      <c r="B57" s="655"/>
      <c r="C57" s="64"/>
      <c r="D57" s="721"/>
      <c r="E57" s="721"/>
      <c r="F57" s="721"/>
      <c r="G57" s="731"/>
      <c r="H57" s="729"/>
      <c r="I57" s="729"/>
      <c r="J57" s="729"/>
      <c r="K57" s="729"/>
      <c r="L57" s="729"/>
      <c r="M57" s="729"/>
      <c r="N57" s="729"/>
      <c r="O57" s="729"/>
      <c r="P57" s="729"/>
      <c r="Q57" s="729"/>
      <c r="R57" s="719"/>
    </row>
    <row r="58" spans="2:23" s="39" customFormat="1" hidden="1">
      <c r="B58" s="655" t="s">
        <v>476</v>
      </c>
      <c r="C58" s="64"/>
      <c r="D58" s="721"/>
      <c r="E58" s="721"/>
      <c r="F58" s="721"/>
      <c r="G58" s="731"/>
      <c r="H58" s="729"/>
      <c r="I58" s="729"/>
      <c r="J58" s="729"/>
      <c r="K58" s="729"/>
      <c r="L58" s="729"/>
      <c r="M58" s="729"/>
      <c r="N58" s="729"/>
      <c r="O58" s="729"/>
      <c r="P58" s="729"/>
      <c r="Q58" s="729"/>
      <c r="R58" s="719"/>
    </row>
    <row r="59" spans="2:23" s="39" customFormat="1" hidden="1">
      <c r="B59" s="76" t="s">
        <v>477</v>
      </c>
      <c r="C59" s="80"/>
      <c r="D59" s="737"/>
      <c r="E59" s="737"/>
      <c r="F59" s="737"/>
      <c r="G59" s="738"/>
      <c r="H59" s="739" t="e">
        <f>#REF!+'10 YR Hold'!H46</f>
        <v>#REF!</v>
      </c>
      <c r="I59" s="739" t="e">
        <f t="shared" ref="I59:Q59" si="14">H62</f>
        <v>#REF!</v>
      </c>
      <c r="J59" s="739" t="e">
        <f t="shared" si="14"/>
        <v>#REF!</v>
      </c>
      <c r="K59" s="739" t="e">
        <f t="shared" si="14"/>
        <v>#REF!</v>
      </c>
      <c r="L59" s="739" t="e">
        <f t="shared" si="14"/>
        <v>#REF!</v>
      </c>
      <c r="M59" s="739" t="e">
        <f t="shared" si="14"/>
        <v>#REF!</v>
      </c>
      <c r="N59" s="739" t="e">
        <f t="shared" si="14"/>
        <v>#REF!</v>
      </c>
      <c r="O59" s="739" t="e">
        <f t="shared" si="14"/>
        <v>#REF!</v>
      </c>
      <c r="P59" s="739" t="e">
        <f t="shared" si="14"/>
        <v>#REF!</v>
      </c>
      <c r="Q59" s="739" t="e">
        <f t="shared" si="14"/>
        <v>#REF!</v>
      </c>
      <c r="R59" s="719"/>
    </row>
    <row r="60" spans="2:23" s="39" customFormat="1" hidden="1">
      <c r="B60" s="39" t="s">
        <v>478</v>
      </c>
      <c r="C60" s="64"/>
      <c r="D60" s="721"/>
      <c r="E60" s="721"/>
      <c r="F60" s="721"/>
      <c r="G60" s="740"/>
      <c r="H60" s="563" t="e">
        <f>H59*Summary!$F$44</f>
        <v>#REF!</v>
      </c>
      <c r="I60" s="563" t="e">
        <f>I59*Summary!$F$44</f>
        <v>#REF!</v>
      </c>
      <c r="J60" s="563" t="e">
        <f>J59*Summary!$F$44</f>
        <v>#REF!</v>
      </c>
      <c r="K60" s="563" t="e">
        <f>K59*Summary!$F$44</f>
        <v>#REF!</v>
      </c>
      <c r="L60" s="563" t="e">
        <f>L59*Summary!$F$44</f>
        <v>#REF!</v>
      </c>
      <c r="M60" s="563" t="e">
        <f>M59*Summary!$F$44</f>
        <v>#REF!</v>
      </c>
      <c r="N60" s="563" t="e">
        <f>N59*Summary!$F$44</f>
        <v>#REF!</v>
      </c>
      <c r="O60" s="563" t="e">
        <f>O59*Summary!$F$44</f>
        <v>#REF!</v>
      </c>
      <c r="P60" s="563" t="e">
        <f>P59*Summary!$F$44</f>
        <v>#REF!</v>
      </c>
      <c r="Q60" s="563" t="e">
        <f>Q59*Summary!$F$44</f>
        <v>#REF!</v>
      </c>
      <c r="R60" s="719"/>
    </row>
    <row r="61" spans="2:23" s="316" customFormat="1" hidden="1">
      <c r="B61" s="316" t="s">
        <v>565</v>
      </c>
      <c r="C61" s="670"/>
      <c r="D61" s="670"/>
      <c r="E61" s="670"/>
      <c r="F61" s="670"/>
      <c r="G61" s="563"/>
      <c r="H61" s="563" t="e">
        <f>PMT(Summary!$F$44/12,Summary!$F$45*12,'10 YR Hold'!H59)*12</f>
        <v>#REF!</v>
      </c>
      <c r="I61" s="563" t="e">
        <f>H61</f>
        <v>#REF!</v>
      </c>
      <c r="J61" s="563" t="e">
        <f t="shared" ref="J61:Q61" si="15">I61</f>
        <v>#REF!</v>
      </c>
      <c r="K61" s="563" t="e">
        <f t="shared" si="15"/>
        <v>#REF!</v>
      </c>
      <c r="L61" s="563" t="e">
        <f t="shared" si="15"/>
        <v>#REF!</v>
      </c>
      <c r="M61" s="563" t="e">
        <f t="shared" si="15"/>
        <v>#REF!</v>
      </c>
      <c r="N61" s="563" t="e">
        <f t="shared" si="15"/>
        <v>#REF!</v>
      </c>
      <c r="O61" s="563" t="e">
        <f t="shared" si="15"/>
        <v>#REF!</v>
      </c>
      <c r="P61" s="563" t="e">
        <f t="shared" si="15"/>
        <v>#REF!</v>
      </c>
      <c r="Q61" s="563" t="e">
        <f t="shared" si="15"/>
        <v>#REF!</v>
      </c>
      <c r="R61" s="734"/>
    </row>
    <row r="62" spans="2:23" s="316" customFormat="1" hidden="1">
      <c r="B62" s="742" t="s">
        <v>480</v>
      </c>
      <c r="C62" s="743"/>
      <c r="D62" s="743"/>
      <c r="E62" s="743"/>
      <c r="F62" s="743"/>
      <c r="G62" s="735"/>
      <c r="H62" s="735" t="e">
        <f>SUM(H59:H61)</f>
        <v>#REF!</v>
      </c>
      <c r="I62" s="735" t="e">
        <f t="shared" ref="I62:Q62" si="16">SUM(I59:I61)</f>
        <v>#REF!</v>
      </c>
      <c r="J62" s="735" t="e">
        <f t="shared" si="16"/>
        <v>#REF!</v>
      </c>
      <c r="K62" s="735" t="e">
        <f t="shared" si="16"/>
        <v>#REF!</v>
      </c>
      <c r="L62" s="735" t="e">
        <f t="shared" si="16"/>
        <v>#REF!</v>
      </c>
      <c r="M62" s="735" t="e">
        <f t="shared" si="16"/>
        <v>#REF!</v>
      </c>
      <c r="N62" s="735" t="e">
        <f t="shared" si="16"/>
        <v>#REF!</v>
      </c>
      <c r="O62" s="735" t="e">
        <f t="shared" si="16"/>
        <v>#REF!</v>
      </c>
      <c r="P62" s="735" t="e">
        <f t="shared" si="16"/>
        <v>#REF!</v>
      </c>
      <c r="Q62" s="735" t="e">
        <f t="shared" si="16"/>
        <v>#REF!</v>
      </c>
      <c r="R62" s="734"/>
    </row>
    <row r="63" spans="2:23" s="316" customFormat="1" hidden="1">
      <c r="B63" s="316" t="s">
        <v>566</v>
      </c>
      <c r="C63" s="670"/>
      <c r="D63" s="670"/>
      <c r="E63" s="670"/>
      <c r="F63" s="670"/>
      <c r="G63" s="744"/>
      <c r="H63" s="563"/>
      <c r="I63" s="563"/>
      <c r="J63" s="563"/>
      <c r="K63" s="563"/>
      <c r="L63" s="563"/>
      <c r="M63" s="563"/>
      <c r="N63" s="563"/>
      <c r="O63" s="563"/>
      <c r="P63" s="563"/>
      <c r="Q63" s="563" t="e">
        <f>-Q62</f>
        <v>#REF!</v>
      </c>
      <c r="R63" s="734"/>
    </row>
    <row r="64" spans="2:23" s="316" customFormat="1">
      <c r="C64" s="670"/>
      <c r="D64" s="670"/>
      <c r="E64" s="670"/>
      <c r="F64" s="670"/>
      <c r="G64" s="744"/>
      <c r="H64" s="563"/>
      <c r="I64" s="563"/>
      <c r="J64" s="563"/>
      <c r="K64" s="563"/>
      <c r="L64" s="563"/>
      <c r="M64" s="563"/>
      <c r="N64" s="563"/>
      <c r="O64" s="563"/>
      <c r="P64" s="563"/>
      <c r="Q64" s="563"/>
      <c r="R64" s="734"/>
    </row>
    <row r="65" spans="2:19" s="316" customFormat="1">
      <c r="B65" s="997" t="s">
        <v>482</v>
      </c>
      <c r="C65" s="670"/>
      <c r="D65" s="670"/>
      <c r="E65" s="670"/>
      <c r="F65" s="670"/>
      <c r="G65" s="744"/>
      <c r="H65" s="563" t="e">
        <f t="shared" ref="H65:Q65" si="17">H53+H61+H54</f>
        <v>#REF!</v>
      </c>
      <c r="I65" s="563" t="e">
        <f t="shared" si="17"/>
        <v>#REF!</v>
      </c>
      <c r="J65" s="563" t="e">
        <f t="shared" si="17"/>
        <v>#REF!</v>
      </c>
      <c r="K65" s="563" t="e">
        <f t="shared" si="17"/>
        <v>#REF!</v>
      </c>
      <c r="L65" s="563" t="e">
        <f t="shared" si="17"/>
        <v>#REF!</v>
      </c>
      <c r="M65" s="563" t="e">
        <f t="shared" si="17"/>
        <v>#REF!</v>
      </c>
      <c r="N65" s="563" t="e">
        <f t="shared" si="17"/>
        <v>#REF!</v>
      </c>
      <c r="O65" s="563" t="e">
        <f t="shared" si="17"/>
        <v>#REF!</v>
      </c>
      <c r="P65" s="563" t="e">
        <f t="shared" si="17"/>
        <v>#REF!</v>
      </c>
      <c r="Q65" s="563" t="e">
        <f t="shared" si="17"/>
        <v>#REF!</v>
      </c>
      <c r="R65" s="734"/>
    </row>
    <row r="66" spans="2:19" s="39" customFormat="1">
      <c r="B66" s="745" t="s">
        <v>567</v>
      </c>
      <c r="C66" s="64"/>
      <c r="D66" s="721"/>
      <c r="E66" s="721"/>
      <c r="F66" s="721"/>
      <c r="G66" s="746"/>
      <c r="H66" s="747"/>
      <c r="I66" s="747" t="e">
        <f t="shared" ref="I66:Q66" si="18">I34/-I65</f>
        <v>#REF!</v>
      </c>
      <c r="J66" s="747" t="e">
        <f t="shared" si="18"/>
        <v>#REF!</v>
      </c>
      <c r="K66" s="747" t="e">
        <f t="shared" si="18"/>
        <v>#REF!</v>
      </c>
      <c r="L66" s="747" t="e">
        <f t="shared" si="18"/>
        <v>#REF!</v>
      </c>
      <c r="M66" s="747" t="e">
        <f t="shared" si="18"/>
        <v>#REF!</v>
      </c>
      <c r="N66" s="747" t="e">
        <f t="shared" si="18"/>
        <v>#REF!</v>
      </c>
      <c r="O66" s="747" t="e">
        <f t="shared" si="18"/>
        <v>#REF!</v>
      </c>
      <c r="P66" s="747" t="e">
        <f t="shared" si="18"/>
        <v>#REF!</v>
      </c>
      <c r="Q66" s="747" t="e">
        <f t="shared" si="18"/>
        <v>#REF!</v>
      </c>
      <c r="R66" s="719"/>
    </row>
    <row r="67" spans="2:19" s="39" customFormat="1">
      <c r="B67" s="655"/>
      <c r="C67" s="64"/>
      <c r="D67" s="721"/>
      <c r="E67" s="721"/>
      <c r="F67" s="721"/>
      <c r="G67" s="746"/>
      <c r="H67" s="729"/>
      <c r="I67" s="729"/>
      <c r="J67" s="729"/>
      <c r="K67" s="729"/>
      <c r="L67" s="729"/>
      <c r="M67" s="729"/>
      <c r="N67" s="729"/>
      <c r="O67" s="729"/>
      <c r="P67" s="729"/>
      <c r="Q67" s="729"/>
      <c r="R67" s="719"/>
    </row>
    <row r="68" spans="2:19" s="316" customFormat="1">
      <c r="B68" s="998" t="s">
        <v>457</v>
      </c>
      <c r="C68" s="748"/>
      <c r="D68" s="667">
        <f>'4YR (Dev) CF'!E46</f>
        <v>-3447796.6100000003</v>
      </c>
      <c r="E68" s="667">
        <f>'4YR (Dev) CF'!F46</f>
        <v>-5000000</v>
      </c>
      <c r="F68" s="667">
        <f>'4YR (Dev) CF'!G46</f>
        <v>0</v>
      </c>
      <c r="G68" s="667"/>
      <c r="H68" s="671"/>
      <c r="I68" s="671"/>
      <c r="J68" s="671"/>
      <c r="K68" s="671"/>
      <c r="L68" s="671"/>
      <c r="M68" s="671"/>
      <c r="N68" s="671"/>
      <c r="O68" s="671"/>
      <c r="P68" s="671"/>
      <c r="Q68" s="671"/>
      <c r="R68" s="734"/>
    </row>
    <row r="69" spans="2:19" s="39" customFormat="1">
      <c r="B69" s="64" t="s">
        <v>568</v>
      </c>
      <c r="C69" s="749">
        <f>'5 YR Hold'!C67</f>
        <v>0.02</v>
      </c>
      <c r="D69" s="376"/>
      <c r="E69" s="376"/>
      <c r="F69" s="750"/>
      <c r="G69" s="751"/>
      <c r="H69" s="752">
        <f t="shared" ref="H69:Q69" si="19">-H18*$C$69</f>
        <v>-65294.045999999995</v>
      </c>
      <c r="I69" s="752">
        <f t="shared" si="19"/>
        <v>-76248.551761199997</v>
      </c>
      <c r="J69" s="752">
        <f t="shared" si="19"/>
        <v>-78917.251072842002</v>
      </c>
      <c r="K69" s="752">
        <f t="shared" si="19"/>
        <v>-81679.354860391453</v>
      </c>
      <c r="L69" s="752">
        <f t="shared" si="19"/>
        <v>-84538.132280505146</v>
      </c>
      <c r="M69" s="752">
        <f t="shared" si="19"/>
        <v>-87496.966910322837</v>
      </c>
      <c r="N69" s="752">
        <f t="shared" si="19"/>
        <v>-90121.875917632511</v>
      </c>
      <c r="O69" s="752">
        <f t="shared" si="19"/>
        <v>-92825.53219516149</v>
      </c>
      <c r="P69" s="752">
        <f t="shared" si="19"/>
        <v>-95610.298161016326</v>
      </c>
      <c r="Q69" s="752">
        <f t="shared" si="19"/>
        <v>-98478.607105846837</v>
      </c>
      <c r="R69" s="719"/>
    </row>
    <row r="70" spans="2:19" s="39" customFormat="1" ht="14.7" thickBot="1">
      <c r="B70" s="753" t="s">
        <v>527</v>
      </c>
      <c r="C70" s="754"/>
      <c r="D70" s="755">
        <f>D68</f>
        <v>-3447796.6100000003</v>
      </c>
      <c r="E70" s="755">
        <f>E68</f>
        <v>-5000000</v>
      </c>
      <c r="F70" s="755">
        <f>F68</f>
        <v>0</v>
      </c>
      <c r="G70" s="755">
        <f>G68</f>
        <v>0</v>
      </c>
      <c r="H70" s="755" t="e">
        <f t="shared" ref="H70:Q70" si="20">H34+H65+H69</f>
        <v>#REF!</v>
      </c>
      <c r="I70" s="755" t="e">
        <f t="shared" si="20"/>
        <v>#REF!</v>
      </c>
      <c r="J70" s="755" t="e">
        <f t="shared" si="20"/>
        <v>#REF!</v>
      </c>
      <c r="K70" s="755" t="e">
        <f t="shared" si="20"/>
        <v>#REF!</v>
      </c>
      <c r="L70" s="755" t="e">
        <f t="shared" si="20"/>
        <v>#REF!</v>
      </c>
      <c r="M70" s="755" t="e">
        <f t="shared" si="20"/>
        <v>#REF!</v>
      </c>
      <c r="N70" s="755" t="e">
        <f t="shared" si="20"/>
        <v>#REF!</v>
      </c>
      <c r="O70" s="755" t="e">
        <f t="shared" si="20"/>
        <v>#REF!</v>
      </c>
      <c r="P70" s="755" t="e">
        <f t="shared" si="20"/>
        <v>#REF!</v>
      </c>
      <c r="Q70" s="755" t="e">
        <f t="shared" si="20"/>
        <v>#REF!</v>
      </c>
      <c r="R70" s="719"/>
    </row>
    <row r="71" spans="2:19" s="39" customFormat="1">
      <c r="B71" s="756" t="s">
        <v>485</v>
      </c>
      <c r="C71" s="757" t="e">
        <f>XIRR(D79:Q79,D12:Q12)</f>
        <v>#REF!</v>
      </c>
      <c r="D71" s="413"/>
      <c r="E71" s="413"/>
      <c r="F71" s="758"/>
      <c r="G71" s="758"/>
      <c r="H71" s="759"/>
      <c r="I71" s="759"/>
      <c r="J71" s="759"/>
      <c r="K71" s="759"/>
      <c r="L71" s="759"/>
      <c r="M71" s="759"/>
      <c r="N71" s="759"/>
      <c r="O71" s="759"/>
      <c r="P71" s="759"/>
      <c r="Q71" s="759"/>
      <c r="R71" s="719"/>
    </row>
    <row r="72" spans="2:19" s="39" customFormat="1">
      <c r="B72" s="760" t="s">
        <v>486</v>
      </c>
      <c r="C72" s="989" t="e">
        <f>+SUM(H79:Q79)/-SUM(D79:G79)</f>
        <v>#REF!</v>
      </c>
      <c r="D72" s="413"/>
      <c r="E72" s="413"/>
      <c r="F72" s="758"/>
      <c r="G72" s="758"/>
      <c r="H72" s="759"/>
      <c r="I72" s="759"/>
      <c r="J72" s="759"/>
      <c r="K72" s="759"/>
      <c r="L72" s="759"/>
      <c r="M72" s="759"/>
      <c r="N72" s="759"/>
      <c r="O72" s="759"/>
      <c r="P72" s="759"/>
      <c r="Q72" s="759"/>
      <c r="R72" s="719"/>
    </row>
    <row r="73" spans="2:19" s="39" customFormat="1" ht="14.7" thickBot="1">
      <c r="B73" s="761" t="s">
        <v>487</v>
      </c>
      <c r="C73" s="762" t="e">
        <f>+SUM(D79:Q79)</f>
        <v>#REF!</v>
      </c>
      <c r="D73" s="413"/>
      <c r="E73" s="413"/>
      <c r="F73" s="758"/>
      <c r="G73" s="758"/>
      <c r="H73" s="759"/>
      <c r="I73" s="759"/>
      <c r="J73" s="759"/>
      <c r="K73" s="759"/>
      <c r="L73" s="759"/>
      <c r="M73" s="759"/>
      <c r="N73" s="759"/>
      <c r="O73" s="759"/>
      <c r="P73" s="759"/>
      <c r="Q73" s="759"/>
      <c r="R73" s="719"/>
    </row>
    <row r="74" spans="2:19" s="316" customFormat="1">
      <c r="B74" s="928" t="s">
        <v>569</v>
      </c>
      <c r="C74" s="672" t="e">
        <f>Summary!D23-H83*'10 YR Hold'!D86</f>
        <v>#REF!</v>
      </c>
      <c r="D74" s="734" t="e">
        <f>+-SUM(D68:G68)-H81-H83*D86</f>
        <v>#REF!</v>
      </c>
      <c r="E74" s="734"/>
      <c r="F74" s="763"/>
      <c r="G74" s="672"/>
      <c r="H74" s="563"/>
      <c r="I74" s="563"/>
      <c r="J74" s="563"/>
      <c r="K74" s="563"/>
      <c r="L74" s="563"/>
      <c r="M74" s="563"/>
      <c r="N74" s="563"/>
      <c r="O74" s="563"/>
      <c r="P74" s="563"/>
      <c r="Q74" s="563"/>
      <c r="R74" s="734"/>
    </row>
    <row r="75" spans="2:19" s="39" customFormat="1">
      <c r="B75" s="64" t="s">
        <v>489</v>
      </c>
      <c r="C75" s="422" t="e">
        <f>AVERAGE(H75:Q75)</f>
        <v>#REF!</v>
      </c>
      <c r="D75" s="392"/>
      <c r="E75" s="392"/>
      <c r="F75" s="430"/>
      <c r="G75" s="764"/>
      <c r="H75" s="422" t="e">
        <f>+H70/$D$74</f>
        <v>#REF!</v>
      </c>
      <c r="I75" s="422" t="e">
        <f>+I70/$D$74</f>
        <v>#REF!</v>
      </c>
      <c r="J75" s="422" t="e">
        <f t="shared" ref="J75:Q75" si="21">+J70/$D$74</f>
        <v>#REF!</v>
      </c>
      <c r="K75" s="422" t="e">
        <f t="shared" si="21"/>
        <v>#REF!</v>
      </c>
      <c r="L75" s="422" t="e">
        <f t="shared" si="21"/>
        <v>#REF!</v>
      </c>
      <c r="M75" s="422" t="e">
        <f t="shared" si="21"/>
        <v>#REF!</v>
      </c>
      <c r="N75" s="422" t="e">
        <f t="shared" si="21"/>
        <v>#REF!</v>
      </c>
      <c r="O75" s="422" t="e">
        <f t="shared" si="21"/>
        <v>#REF!</v>
      </c>
      <c r="P75" s="422" t="e">
        <f t="shared" si="21"/>
        <v>#REF!</v>
      </c>
      <c r="Q75" s="422" t="e">
        <f t="shared" si="21"/>
        <v>#REF!</v>
      </c>
      <c r="R75" s="719"/>
    </row>
    <row r="76" spans="2:19" s="39" customFormat="1">
      <c r="B76" s="64" t="s">
        <v>490</v>
      </c>
      <c r="C76" s="70" t="e">
        <f>I76</f>
        <v>#REF!</v>
      </c>
      <c r="D76" s="48"/>
      <c r="E76" s="48"/>
      <c r="F76" s="424"/>
      <c r="G76" s="424"/>
      <c r="H76" s="765"/>
      <c r="I76" s="422" t="e">
        <f t="shared" ref="I76:Q76" si="22">+I34/$C$74</f>
        <v>#REF!</v>
      </c>
      <c r="J76" s="422" t="e">
        <f t="shared" si="22"/>
        <v>#REF!</v>
      </c>
      <c r="K76" s="422" t="e">
        <f t="shared" si="22"/>
        <v>#REF!</v>
      </c>
      <c r="L76" s="422" t="e">
        <f t="shared" si="22"/>
        <v>#REF!</v>
      </c>
      <c r="M76" s="422" t="e">
        <f t="shared" si="22"/>
        <v>#REF!</v>
      </c>
      <c r="N76" s="422" t="e">
        <f t="shared" si="22"/>
        <v>#REF!</v>
      </c>
      <c r="O76" s="422" t="e">
        <f t="shared" si="22"/>
        <v>#REF!</v>
      </c>
      <c r="P76" s="422" t="e">
        <f t="shared" si="22"/>
        <v>#REF!</v>
      </c>
      <c r="Q76" s="422" t="e">
        <f t="shared" si="22"/>
        <v>#REF!</v>
      </c>
      <c r="R76" s="719"/>
    </row>
    <row r="77" spans="2:19" s="39" customFormat="1">
      <c r="B77" s="64" t="s">
        <v>491</v>
      </c>
      <c r="C77" s="425">
        <f>+AVERAGEIF(H77:I77,"&gt;0",H77:I77)</f>
        <v>1.4999999999999998</v>
      </c>
      <c r="D77" s="48"/>
      <c r="E77" s="48"/>
      <c r="F77" s="424"/>
      <c r="G77" s="766"/>
      <c r="H77" s="759"/>
      <c r="I77" s="427">
        <f t="shared" ref="I77:Q77" si="23">+I34/-SUM(I53:I54)</f>
        <v>1.4999999999999998</v>
      </c>
      <c r="J77" s="427">
        <f t="shared" si="23"/>
        <v>1.5612246374940784</v>
      </c>
      <c r="K77" s="427">
        <f t="shared" si="23"/>
        <v>1.6247666300503312</v>
      </c>
      <c r="L77" s="427">
        <f t="shared" si="23"/>
        <v>1.6907105749509324</v>
      </c>
      <c r="M77" s="427">
        <f t="shared" si="23"/>
        <v>1.7591441001800312</v>
      </c>
      <c r="N77" s="427">
        <f t="shared" si="23"/>
        <v>1.8182143086573868</v>
      </c>
      <c r="O77" s="427">
        <f t="shared" si="23"/>
        <v>1.879182541098503</v>
      </c>
      <c r="P77" s="427">
        <f t="shared" si="23"/>
        <v>1.94210825657648</v>
      </c>
      <c r="Q77" s="427">
        <f t="shared" si="23"/>
        <v>2.0070527483036971</v>
      </c>
      <c r="R77" s="719"/>
    </row>
    <row r="78" spans="2:19" s="39" customFormat="1">
      <c r="B78" s="64" t="s">
        <v>492</v>
      </c>
      <c r="C78" s="429">
        <f>MIN(I78:L78)</f>
        <v>7.4999999999999983E-2</v>
      </c>
      <c r="D78" s="48"/>
      <c r="E78" s="48"/>
      <c r="F78" s="424"/>
      <c r="G78" s="430"/>
      <c r="H78" s="767"/>
      <c r="I78" s="431">
        <f t="shared" ref="I78:Q78" si="24">+I34/$H$44</f>
        <v>7.4999999999999983E-2</v>
      </c>
      <c r="J78" s="431">
        <f t="shared" si="24"/>
        <v>7.8061231874703929E-2</v>
      </c>
      <c r="K78" s="431">
        <f t="shared" si="24"/>
        <v>8.1238331502516567E-2</v>
      </c>
      <c r="L78" s="431">
        <f t="shared" si="24"/>
        <v>8.453552874754662E-2</v>
      </c>
      <c r="M78" s="431">
        <f t="shared" si="24"/>
        <v>8.795720500900156E-2</v>
      </c>
      <c r="N78" s="431">
        <f t="shared" si="24"/>
        <v>9.0910715432869355E-2</v>
      </c>
      <c r="O78" s="431">
        <f t="shared" si="24"/>
        <v>9.3959127054925165E-2</v>
      </c>
      <c r="P78" s="431">
        <f t="shared" si="24"/>
        <v>9.7105412828824011E-2</v>
      </c>
      <c r="Q78" s="431">
        <f t="shared" si="24"/>
        <v>0.10035263741518487</v>
      </c>
      <c r="R78" s="719"/>
    </row>
    <row r="79" spans="2:19" s="773" customFormat="1">
      <c r="B79" s="768" t="s">
        <v>458</v>
      </c>
      <c r="C79" s="769"/>
      <c r="D79" s="770">
        <f>D70+D55+D39</f>
        <v>-3447796.6100000003</v>
      </c>
      <c r="E79" s="770">
        <f>E70</f>
        <v>-5000000</v>
      </c>
      <c r="F79" s="770">
        <f>F70+F55+F39</f>
        <v>0</v>
      </c>
      <c r="G79" s="770">
        <f>G70+G55+G39</f>
        <v>0</v>
      </c>
      <c r="H79" s="770" t="e">
        <f>H70+H50+H49</f>
        <v>#REF!</v>
      </c>
      <c r="I79" s="770" t="e">
        <f t="shared" ref="I79:P79" si="25">I34+I39+SUM(I43:I50)+I55+I63+I65+I69</f>
        <v>#REF!</v>
      </c>
      <c r="J79" s="770" t="e">
        <f t="shared" si="25"/>
        <v>#REF!</v>
      </c>
      <c r="K79" s="770" t="e">
        <f t="shared" si="25"/>
        <v>#REF!</v>
      </c>
      <c r="L79" s="770" t="e">
        <f t="shared" si="25"/>
        <v>#REF!</v>
      </c>
      <c r="M79" s="770" t="e">
        <f t="shared" si="25"/>
        <v>#REF!</v>
      </c>
      <c r="N79" s="770" t="e">
        <f t="shared" si="25"/>
        <v>#REF!</v>
      </c>
      <c r="O79" s="770" t="e">
        <f t="shared" si="25"/>
        <v>#REF!</v>
      </c>
      <c r="P79" s="770" t="e">
        <f t="shared" si="25"/>
        <v>#REF!</v>
      </c>
      <c r="Q79" s="770" t="e">
        <f>Q34+Q39+SUM(Q43:Q50)+Q55+Q63+Q65+Q69</f>
        <v>#DIV/0!</v>
      </c>
      <c r="R79" s="771"/>
      <c r="S79" s="772"/>
    </row>
    <row r="80" spans="2:19" s="39" customFormat="1">
      <c r="B80" s="745"/>
      <c r="D80" s="431"/>
      <c r="E80" s="431"/>
      <c r="F80" s="774"/>
      <c r="G80" s="774"/>
      <c r="H80" s="431"/>
      <c r="I80" s="431"/>
      <c r="J80" s="431"/>
      <c r="K80" s="431"/>
      <c r="L80" s="431"/>
      <c r="M80" s="431"/>
      <c r="N80" s="431"/>
      <c r="O80" s="431"/>
      <c r="P80" s="431"/>
      <c r="Q80" s="431"/>
    </row>
    <row r="81" spans="2:20" s="39" customFormat="1" collapsed="1">
      <c r="B81" s="777" t="s">
        <v>493</v>
      </c>
      <c r="C81" s="778"/>
      <c r="D81" s="779" t="e">
        <f>'5 YR Hold'!E80</f>
        <v>#REF!</v>
      </c>
      <c r="E81" s="779"/>
      <c r="F81" s="424"/>
      <c r="G81" s="424"/>
      <c r="H81" s="573" t="e">
        <f>MIN('4YR (Dev) CF'!#REF!,'10 YR Hold'!H49)</f>
        <v>#REF!</v>
      </c>
      <c r="I81" s="776"/>
      <c r="J81" s="776"/>
      <c r="K81" s="776"/>
      <c r="L81" s="48"/>
      <c r="M81" s="48"/>
      <c r="N81" s="48"/>
      <c r="O81" s="48"/>
      <c r="P81" s="48"/>
      <c r="Q81" s="48"/>
    </row>
    <row r="82" spans="2:20" s="39" customFormat="1">
      <c r="B82" s="777"/>
      <c r="C82" s="778"/>
      <c r="D82" s="780"/>
      <c r="E82" s="780"/>
      <c r="F82" s="424"/>
      <c r="G82" s="424"/>
      <c r="H82" s="781"/>
      <c r="I82" s="776"/>
      <c r="J82" s="776"/>
      <c r="K82" s="776"/>
      <c r="L82" s="48"/>
      <c r="M82" s="48"/>
      <c r="N82" s="48"/>
      <c r="O82" s="48"/>
      <c r="P82" s="48"/>
      <c r="Q82" s="48"/>
    </row>
    <row r="83" spans="2:20" s="39" customFormat="1">
      <c r="B83" s="782" t="s">
        <v>570</v>
      </c>
      <c r="C83" s="783"/>
      <c r="D83" s="784"/>
      <c r="E83" s="784"/>
      <c r="F83" s="785"/>
      <c r="G83" s="785"/>
      <c r="H83" s="573" t="e">
        <f>+H49-H81+H50</f>
        <v>#REF!</v>
      </c>
      <c r="I83" s="776"/>
      <c r="J83" s="776"/>
      <c r="K83" s="776"/>
      <c r="L83" s="48"/>
      <c r="M83" s="48"/>
      <c r="N83" s="48"/>
      <c r="O83" s="48"/>
      <c r="P83" s="48"/>
      <c r="Q83" s="48"/>
    </row>
    <row r="84" spans="2:20" s="39" customFormat="1" ht="5.2" customHeight="1">
      <c r="B84" s="333"/>
      <c r="C84" s="778"/>
      <c r="D84" s="780"/>
      <c r="E84" s="780"/>
      <c r="F84" s="424"/>
      <c r="G84" s="424"/>
      <c r="H84" s="786"/>
      <c r="I84" s="776"/>
      <c r="J84" s="776"/>
      <c r="K84" s="776"/>
      <c r="L84" s="48"/>
      <c r="M84" s="48"/>
      <c r="N84" s="48"/>
      <c r="O84" s="48"/>
      <c r="P84" s="48"/>
      <c r="Q84" s="48"/>
      <c r="S84" s="787"/>
    </row>
    <row r="85" spans="2:20" s="39" customFormat="1">
      <c r="B85" s="333" t="s">
        <v>571</v>
      </c>
      <c r="D85" s="778">
        <v>0.05</v>
      </c>
      <c r="E85" s="778"/>
      <c r="F85" s="788"/>
      <c r="G85" s="788"/>
      <c r="H85" s="734" t="e">
        <f t="shared" ref="H85:Q85" si="26">+$D$74*$D$85</f>
        <v>#REF!</v>
      </c>
      <c r="I85" s="734" t="e">
        <f t="shared" si="26"/>
        <v>#REF!</v>
      </c>
      <c r="J85" s="734" t="e">
        <f t="shared" si="26"/>
        <v>#REF!</v>
      </c>
      <c r="K85" s="734" t="e">
        <f t="shared" si="26"/>
        <v>#REF!</v>
      </c>
      <c r="L85" s="734" t="e">
        <f t="shared" si="26"/>
        <v>#REF!</v>
      </c>
      <c r="M85" s="734" t="e">
        <f t="shared" si="26"/>
        <v>#REF!</v>
      </c>
      <c r="N85" s="734" t="e">
        <f t="shared" si="26"/>
        <v>#REF!</v>
      </c>
      <c r="O85" s="734" t="e">
        <f t="shared" si="26"/>
        <v>#REF!</v>
      </c>
      <c r="P85" s="734" t="e">
        <f t="shared" si="26"/>
        <v>#REF!</v>
      </c>
      <c r="Q85" s="734" t="e">
        <f t="shared" si="26"/>
        <v>#REF!</v>
      </c>
    </row>
    <row r="86" spans="2:20" s="39" customFormat="1">
      <c r="B86" s="333" t="s">
        <v>696</v>
      </c>
      <c r="C86" s="778"/>
      <c r="D86" s="789">
        <f>'5 YR Hold'!E85</f>
        <v>0.9</v>
      </c>
      <c r="E86" s="789"/>
      <c r="F86" s="788"/>
      <c r="G86" s="788"/>
      <c r="H86" s="734" t="e">
        <f t="shared" ref="H86:Q86" si="27">MAX(H34+H65-H85,0)</f>
        <v>#REF!</v>
      </c>
      <c r="I86" s="734" t="e">
        <f t="shared" si="27"/>
        <v>#REF!</v>
      </c>
      <c r="J86" s="734" t="e">
        <f t="shared" si="27"/>
        <v>#REF!</v>
      </c>
      <c r="K86" s="734" t="e">
        <f t="shared" si="27"/>
        <v>#REF!</v>
      </c>
      <c r="L86" s="734" t="e">
        <f t="shared" si="27"/>
        <v>#REF!</v>
      </c>
      <c r="M86" s="734" t="e">
        <f t="shared" si="27"/>
        <v>#REF!</v>
      </c>
      <c r="N86" s="734" t="e">
        <f t="shared" si="27"/>
        <v>#REF!</v>
      </c>
      <c r="O86" s="734" t="e">
        <f t="shared" si="27"/>
        <v>#REF!</v>
      </c>
      <c r="P86" s="734" t="e">
        <f t="shared" si="27"/>
        <v>#REF!</v>
      </c>
      <c r="Q86" s="734" t="e">
        <f t="shared" si="27"/>
        <v>#REF!</v>
      </c>
    </row>
    <row r="87" spans="2:20" s="316" customFormat="1" ht="5.2" customHeight="1">
      <c r="B87" s="791"/>
      <c r="C87" s="792"/>
      <c r="D87" s="734"/>
      <c r="E87" s="734"/>
      <c r="F87" s="734"/>
      <c r="G87" s="734"/>
      <c r="H87" s="734"/>
      <c r="I87" s="734"/>
      <c r="J87" s="734"/>
      <c r="K87" s="734"/>
      <c r="L87" s="734"/>
      <c r="M87" s="734"/>
      <c r="N87" s="734"/>
      <c r="O87" s="734"/>
      <c r="P87" s="734"/>
      <c r="Q87" s="734"/>
    </row>
    <row r="88" spans="2:20" s="316" customFormat="1">
      <c r="B88" s="793" t="s">
        <v>496</v>
      </c>
      <c r="C88" s="792"/>
      <c r="D88" s="573">
        <f>+D79</f>
        <v>-3447796.6100000003</v>
      </c>
      <c r="E88" s="573">
        <f>E79</f>
        <v>-5000000</v>
      </c>
      <c r="F88" s="573">
        <f>+F79</f>
        <v>0</v>
      </c>
      <c r="G88" s="573">
        <f>+G79</f>
        <v>0</v>
      </c>
      <c r="H88" s="573" t="e">
        <f>+H81+H82+H83*D86+H85+H86*D86</f>
        <v>#REF!</v>
      </c>
      <c r="I88" s="573" t="e">
        <f>I85+I86*$D$86</f>
        <v>#REF!</v>
      </c>
      <c r="J88" s="573" t="e">
        <f t="shared" ref="J88:Q88" si="28">J85+J86*$D$86</f>
        <v>#REF!</v>
      </c>
      <c r="K88" s="573" t="e">
        <f t="shared" si="28"/>
        <v>#REF!</v>
      </c>
      <c r="L88" s="573" t="e">
        <f t="shared" si="28"/>
        <v>#REF!</v>
      </c>
      <c r="M88" s="573" t="e">
        <f t="shared" si="28"/>
        <v>#REF!</v>
      </c>
      <c r="N88" s="573" t="e">
        <f t="shared" si="28"/>
        <v>#REF!</v>
      </c>
      <c r="O88" s="573" t="e">
        <f t="shared" si="28"/>
        <v>#REF!</v>
      </c>
      <c r="P88" s="573" t="e">
        <f t="shared" si="28"/>
        <v>#REF!</v>
      </c>
      <c r="Q88" s="573" t="e">
        <f t="shared" si="28"/>
        <v>#REF!</v>
      </c>
    </row>
    <row r="89" spans="2:20" s="316" customFormat="1" ht="5.2" customHeight="1">
      <c r="B89" s="791"/>
      <c r="C89" s="792"/>
      <c r="D89" s="734"/>
      <c r="E89" s="734"/>
      <c r="F89" s="734"/>
      <c r="G89" s="734"/>
      <c r="H89" s="734"/>
      <c r="I89" s="734"/>
      <c r="J89" s="734"/>
      <c r="K89" s="734"/>
      <c r="L89" s="734"/>
      <c r="M89" s="734"/>
      <c r="N89" s="734"/>
      <c r="O89" s="734"/>
      <c r="P89" s="734"/>
      <c r="Q89" s="734"/>
    </row>
    <row r="90" spans="2:20" s="39" customFormat="1">
      <c r="B90" s="333" t="s">
        <v>497</v>
      </c>
      <c r="C90" s="778"/>
      <c r="D90" s="776"/>
      <c r="E90" s="776"/>
      <c r="F90" s="788"/>
      <c r="G90" s="788"/>
      <c r="H90" s="794"/>
      <c r="I90" s="794"/>
      <c r="J90" s="794"/>
      <c r="K90" s="794"/>
      <c r="L90" s="719"/>
      <c r="M90" s="719"/>
      <c r="N90" s="719"/>
      <c r="O90" s="719"/>
      <c r="P90" s="719"/>
      <c r="Q90" s="734" t="e">
        <f>+Q79-SUM(Q85:Q86)</f>
        <v>#DIV/0!</v>
      </c>
      <c r="R90" s="316" t="e">
        <f>+Q39+Q55</f>
        <v>#DIV/0!</v>
      </c>
    </row>
    <row r="91" spans="2:20" s="39" customFormat="1" ht="5.2" customHeight="1">
      <c r="B91" s="333"/>
      <c r="C91" s="778"/>
      <c r="D91" s="795"/>
      <c r="E91" s="795"/>
      <c r="F91" s="796"/>
      <c r="G91" s="796"/>
      <c r="H91" s="775"/>
      <c r="I91" s="775"/>
      <c r="J91" s="775"/>
      <c r="K91" s="775"/>
      <c r="L91" s="775"/>
      <c r="M91" s="775"/>
      <c r="N91" s="775"/>
      <c r="O91" s="775"/>
      <c r="P91" s="775"/>
      <c r="Q91" s="775"/>
    </row>
    <row r="92" spans="2:20" s="39" customFormat="1">
      <c r="B92" s="797" t="e">
        <f>+"Investor Preferred Return Catch-up to "&amp;FIXED(R92*100,0)&amp;"% IRR"</f>
        <v>#REF!</v>
      </c>
      <c r="C92" s="798"/>
      <c r="D92" s="798"/>
      <c r="E92" s="798"/>
      <c r="F92" s="799"/>
      <c r="G92" s="799"/>
      <c r="H92" s="798"/>
      <c r="I92" s="798"/>
      <c r="J92" s="798"/>
      <c r="K92" s="798"/>
      <c r="L92" s="798"/>
      <c r="M92" s="798"/>
      <c r="N92" s="798"/>
      <c r="O92" s="798"/>
      <c r="P92" s="798"/>
      <c r="Q92" s="798"/>
      <c r="R92" s="800" t="e">
        <f>'5 YR Hold'!C110</f>
        <v>#REF!</v>
      </c>
      <c r="S92" s="801" t="e">
        <f>+(1+R92)^(1/365)-1</f>
        <v>#REF!</v>
      </c>
    </row>
    <row r="93" spans="2:20" s="39" customFormat="1">
      <c r="B93" s="802" t="s">
        <v>498</v>
      </c>
      <c r="C93" s="803"/>
      <c r="D93" s="803"/>
      <c r="E93" s="803"/>
      <c r="F93" s="804"/>
      <c r="G93" s="804"/>
      <c r="H93" s="803"/>
      <c r="I93" s="803"/>
      <c r="J93" s="803"/>
      <c r="K93" s="803"/>
      <c r="L93" s="803"/>
      <c r="M93" s="803"/>
      <c r="N93" s="803"/>
      <c r="O93" s="803"/>
      <c r="P93" s="803"/>
      <c r="Q93" s="805" t="e">
        <f>+Q113</f>
        <v>#DIV/0!</v>
      </c>
      <c r="R93" s="806">
        <v>1</v>
      </c>
      <c r="S93" s="807"/>
      <c r="T93" s="803"/>
    </row>
    <row r="94" spans="2:20" s="39" customFormat="1">
      <c r="B94" s="808" t="s">
        <v>461</v>
      </c>
      <c r="C94" s="719"/>
      <c r="D94" s="719"/>
      <c r="E94" s="719"/>
      <c r="F94" s="424"/>
      <c r="G94" s="424"/>
      <c r="H94" s="719"/>
      <c r="I94" s="719"/>
      <c r="J94" s="719"/>
      <c r="K94" s="719"/>
      <c r="L94" s="719"/>
      <c r="M94" s="719"/>
      <c r="N94" s="719"/>
      <c r="O94" s="719"/>
      <c r="P94" s="719"/>
      <c r="Q94" s="544" t="e">
        <f>+Q93/R93*R94</f>
        <v>#DIV/0!</v>
      </c>
      <c r="R94" s="809">
        <f>1-R93</f>
        <v>0</v>
      </c>
      <c r="S94" s="810"/>
      <c r="T94" s="719"/>
    </row>
    <row r="95" spans="2:20" s="39" customFormat="1" ht="5.2" customHeight="1">
      <c r="B95" s="808"/>
      <c r="C95" s="794"/>
      <c r="D95" s="794"/>
      <c r="E95" s="794"/>
      <c r="F95" s="788"/>
      <c r="G95" s="788"/>
      <c r="H95" s="794"/>
      <c r="I95" s="794"/>
      <c r="J95" s="794"/>
      <c r="K95" s="794"/>
      <c r="L95" s="794"/>
      <c r="M95" s="794"/>
      <c r="N95" s="794"/>
      <c r="O95" s="794"/>
      <c r="P95" s="794"/>
      <c r="Q95" s="544"/>
      <c r="R95" s="811"/>
      <c r="S95" s="810"/>
      <c r="T95" s="719"/>
    </row>
    <row r="96" spans="2:20" s="39" customFormat="1">
      <c r="B96" s="797" t="e">
        <f>+"Tier 1 - "&amp;FIXED(R97*100,0)&amp;"/"&amp;FIXED(R98*100,0)&amp;" Split from "&amp;FIXED(R92*100,0)&amp;"% to "&amp;FIXED(R96*100,0)&amp;"% IRR"</f>
        <v>#REF!</v>
      </c>
      <c r="C96" s="812"/>
      <c r="D96" s="812"/>
      <c r="E96" s="812"/>
      <c r="F96" s="813"/>
      <c r="G96" s="813"/>
      <c r="H96" s="812"/>
      <c r="I96" s="812"/>
      <c r="J96" s="812"/>
      <c r="K96" s="812"/>
      <c r="L96" s="812"/>
      <c r="M96" s="812"/>
      <c r="N96" s="812"/>
      <c r="O96" s="812"/>
      <c r="P96" s="812"/>
      <c r="Q96" s="814"/>
      <c r="R96" s="800" t="e">
        <f>'4YR (Dev) CF'!#REF!</f>
        <v>#REF!</v>
      </c>
      <c r="S96" s="801" t="e">
        <f>+(1+R96)^(1/365)-1</f>
        <v>#REF!</v>
      </c>
    </row>
    <row r="97" spans="2:20" s="39" customFormat="1">
      <c r="B97" s="802" t="s">
        <v>498</v>
      </c>
      <c r="C97" s="815"/>
      <c r="D97" s="815"/>
      <c r="E97" s="815"/>
      <c r="F97" s="816"/>
      <c r="G97" s="816"/>
      <c r="H97" s="815"/>
      <c r="I97" s="815"/>
      <c r="J97" s="815"/>
      <c r="K97" s="815"/>
      <c r="L97" s="815"/>
      <c r="M97" s="815"/>
      <c r="N97" s="815"/>
      <c r="O97" s="815"/>
      <c r="P97" s="815"/>
      <c r="Q97" s="805" t="e">
        <f>+Q117</f>
        <v>#DIV/0!</v>
      </c>
      <c r="R97" s="806">
        <v>0.9</v>
      </c>
      <c r="S97" s="807"/>
      <c r="T97" s="790"/>
    </row>
    <row r="98" spans="2:20" s="39" customFormat="1">
      <c r="B98" s="808" t="s">
        <v>461</v>
      </c>
      <c r="C98" s="815"/>
      <c r="D98" s="815"/>
      <c r="E98" s="815"/>
      <c r="F98" s="816"/>
      <c r="G98" s="816"/>
      <c r="H98" s="815"/>
      <c r="I98" s="815"/>
      <c r="J98" s="815"/>
      <c r="K98" s="815"/>
      <c r="L98" s="815"/>
      <c r="M98" s="815"/>
      <c r="N98" s="815"/>
      <c r="O98" s="815"/>
      <c r="P98" s="815"/>
      <c r="Q98" s="544" t="e">
        <f>+Q118</f>
        <v>#DIV/0!</v>
      </c>
      <c r="R98" s="809">
        <f>1-R97</f>
        <v>9.9999999999999978E-2</v>
      </c>
      <c r="S98" s="807"/>
      <c r="T98" s="790"/>
    </row>
    <row r="99" spans="2:20" s="39" customFormat="1" ht="5.2" customHeight="1">
      <c r="B99" s="777"/>
      <c r="C99" s="815"/>
      <c r="D99" s="815"/>
      <c r="E99" s="815"/>
      <c r="F99" s="816"/>
      <c r="G99" s="816"/>
      <c r="H99" s="815"/>
      <c r="I99" s="815"/>
      <c r="J99" s="815"/>
      <c r="K99" s="815"/>
      <c r="L99" s="815"/>
      <c r="M99" s="815"/>
      <c r="N99" s="815"/>
      <c r="O99" s="815"/>
      <c r="P99" s="815"/>
      <c r="Q99" s="805"/>
      <c r="R99" s="817"/>
      <c r="S99" s="807"/>
      <c r="T99" s="790"/>
    </row>
    <row r="100" spans="2:20" s="39" customFormat="1">
      <c r="B100" s="797" t="e">
        <f>+"Tier 2 - "&amp;FIXED(R101*100,0)&amp;"/"&amp;FIXED(R102*100,0)&amp;" Split from "&amp;FIXED(R96*100,0)&amp;"% to "&amp;FIXED(R100*100,0)&amp;"% IRR"</f>
        <v>#REF!</v>
      </c>
      <c r="C100" s="812"/>
      <c r="D100" s="812"/>
      <c r="E100" s="812"/>
      <c r="F100" s="813"/>
      <c r="G100" s="813"/>
      <c r="H100" s="812"/>
      <c r="I100" s="812"/>
      <c r="J100" s="812"/>
      <c r="K100" s="812"/>
      <c r="L100" s="812"/>
      <c r="M100" s="812"/>
      <c r="N100" s="812"/>
      <c r="O100" s="812"/>
      <c r="P100" s="812"/>
      <c r="Q100" s="814"/>
      <c r="R100" s="800">
        <v>0.16</v>
      </c>
      <c r="S100" s="801">
        <f>+(1+R100)^(1/365)-1</f>
        <v>4.0671283625592913E-4</v>
      </c>
    </row>
    <row r="101" spans="2:20" s="39" customFormat="1">
      <c r="B101" s="802" t="s">
        <v>498</v>
      </c>
      <c r="C101" s="815"/>
      <c r="D101" s="815"/>
      <c r="E101" s="815"/>
      <c r="F101" s="816"/>
      <c r="G101" s="816"/>
      <c r="H101" s="815"/>
      <c r="I101" s="815"/>
      <c r="J101" s="815"/>
      <c r="K101" s="815"/>
      <c r="L101" s="815"/>
      <c r="M101" s="815"/>
      <c r="N101" s="815"/>
      <c r="O101" s="815"/>
      <c r="P101" s="815"/>
      <c r="Q101" s="805" t="e">
        <f>+Q122</f>
        <v>#DIV/0!</v>
      </c>
      <c r="R101" s="806">
        <v>0.8</v>
      </c>
      <c r="S101" s="807"/>
      <c r="T101" s="790"/>
    </row>
    <row r="102" spans="2:20" s="39" customFormat="1">
      <c r="B102" s="808" t="s">
        <v>461</v>
      </c>
      <c r="C102" s="815"/>
      <c r="D102" s="815"/>
      <c r="E102" s="815"/>
      <c r="F102" s="816"/>
      <c r="G102" s="816"/>
      <c r="H102" s="815"/>
      <c r="I102" s="815"/>
      <c r="J102" s="815"/>
      <c r="K102" s="815"/>
      <c r="L102" s="815"/>
      <c r="M102" s="815"/>
      <c r="N102" s="815"/>
      <c r="O102" s="815"/>
      <c r="P102" s="815"/>
      <c r="Q102" s="544" t="e">
        <f>+Q123</f>
        <v>#DIV/0!</v>
      </c>
      <c r="R102" s="809">
        <f>1-R101</f>
        <v>0.19999999999999996</v>
      </c>
      <c r="S102" s="807"/>
      <c r="T102" s="790"/>
    </row>
    <row r="103" spans="2:20" s="39" customFormat="1" ht="5.2" customHeight="1">
      <c r="B103" s="777"/>
      <c r="C103" s="815"/>
      <c r="D103" s="815"/>
      <c r="E103" s="815"/>
      <c r="F103" s="816"/>
      <c r="G103" s="816"/>
      <c r="H103" s="815"/>
      <c r="I103" s="815"/>
      <c r="J103" s="815"/>
      <c r="K103" s="815"/>
      <c r="L103" s="815"/>
      <c r="M103" s="815"/>
      <c r="N103" s="815"/>
      <c r="O103" s="815"/>
      <c r="P103" s="815"/>
      <c r="Q103" s="805"/>
      <c r="R103" s="817"/>
      <c r="S103" s="807"/>
      <c r="T103" s="790"/>
    </row>
    <row r="104" spans="2:20" s="39" customFormat="1">
      <c r="B104" s="797" t="e">
        <f>'5 YR Hold'!B103</f>
        <v>#REF!</v>
      </c>
      <c r="C104" s="812"/>
      <c r="D104" s="812"/>
      <c r="E104" s="812"/>
      <c r="F104" s="813"/>
      <c r="G104" s="813"/>
      <c r="H104" s="812"/>
      <c r="I104" s="812"/>
      <c r="J104" s="812"/>
      <c r="K104" s="812"/>
      <c r="L104" s="812"/>
      <c r="M104" s="812"/>
      <c r="N104" s="812"/>
      <c r="O104" s="812"/>
      <c r="P104" s="812"/>
      <c r="Q104" s="814"/>
      <c r="R104" s="818"/>
      <c r="S104" s="819"/>
      <c r="T104" s="815"/>
    </row>
    <row r="105" spans="2:20" s="39" customFormat="1">
      <c r="B105" s="802" t="s">
        <v>498</v>
      </c>
      <c r="C105" s="815"/>
      <c r="D105" s="815"/>
      <c r="E105" s="815"/>
      <c r="F105" s="816"/>
      <c r="G105" s="816"/>
      <c r="H105" s="815"/>
      <c r="I105" s="815"/>
      <c r="J105" s="815"/>
      <c r="K105" s="815"/>
      <c r="L105" s="815"/>
      <c r="M105" s="815"/>
      <c r="N105" s="815"/>
      <c r="O105" s="815"/>
      <c r="P105" s="815"/>
      <c r="Q105" s="805" t="e">
        <f>+Q127</f>
        <v>#DIV/0!</v>
      </c>
      <c r="R105" s="806">
        <f>'5 YR Hold'!C127</f>
        <v>0.75</v>
      </c>
      <c r="S105" s="807"/>
      <c r="T105" s="790"/>
    </row>
    <row r="106" spans="2:20" s="39" customFormat="1">
      <c r="B106" s="808" t="s">
        <v>461</v>
      </c>
      <c r="F106" s="42"/>
      <c r="G106" s="820"/>
      <c r="H106" s="821"/>
      <c r="I106" s="821"/>
      <c r="J106" s="821"/>
      <c r="K106" s="821"/>
      <c r="L106" s="821"/>
      <c r="M106" s="821"/>
      <c r="N106" s="821"/>
      <c r="O106" s="821"/>
      <c r="P106" s="821"/>
      <c r="Q106" s="544" t="e">
        <f>+Q128</f>
        <v>#DIV/0!</v>
      </c>
      <c r="R106" s="809">
        <f>1-R105</f>
        <v>0.25</v>
      </c>
      <c r="S106" s="810"/>
      <c r="T106" s="719"/>
    </row>
    <row r="107" spans="2:20" s="39" customFormat="1">
      <c r="B107" s="777"/>
      <c r="C107" s="822" t="s">
        <v>572</v>
      </c>
      <c r="D107" s="790"/>
      <c r="E107" s="790"/>
      <c r="F107" s="785"/>
      <c r="G107" s="816"/>
      <c r="H107" s="765"/>
      <c r="I107" s="794"/>
      <c r="J107" s="794"/>
      <c r="K107" s="794"/>
      <c r="L107" s="719"/>
      <c r="M107" s="719"/>
      <c r="N107" s="719"/>
      <c r="O107" s="719"/>
      <c r="P107" s="719"/>
      <c r="Q107" s="719"/>
      <c r="R107" s="456"/>
      <c r="S107" s="456"/>
    </row>
    <row r="108" spans="2:20" s="39" customFormat="1">
      <c r="B108" s="823" t="s">
        <v>529</v>
      </c>
      <c r="C108" s="1001" t="e">
        <f>+FIXED(R108*100,0)&amp;"% / "&amp;FIXED(S108,1)&amp;"x"</f>
        <v>#REF!</v>
      </c>
      <c r="D108" s="824">
        <f t="shared" ref="D108:P108" si="29">+D88</f>
        <v>-3447796.6100000003</v>
      </c>
      <c r="E108" s="824">
        <f>E88</f>
        <v>-5000000</v>
      </c>
      <c r="F108" s="824">
        <f t="shared" si="29"/>
        <v>0</v>
      </c>
      <c r="G108" s="824">
        <f t="shared" si="29"/>
        <v>0</v>
      </c>
      <c r="H108" s="824" t="e">
        <f t="shared" si="29"/>
        <v>#REF!</v>
      </c>
      <c r="I108" s="824" t="e">
        <f t="shared" si="29"/>
        <v>#REF!</v>
      </c>
      <c r="J108" s="824" t="e">
        <f t="shared" si="29"/>
        <v>#REF!</v>
      </c>
      <c r="K108" s="824" t="e">
        <f t="shared" si="29"/>
        <v>#REF!</v>
      </c>
      <c r="L108" s="824" t="e">
        <f t="shared" si="29"/>
        <v>#REF!</v>
      </c>
      <c r="M108" s="824" t="e">
        <f t="shared" si="29"/>
        <v>#REF!</v>
      </c>
      <c r="N108" s="824" t="e">
        <f t="shared" si="29"/>
        <v>#REF!</v>
      </c>
      <c r="O108" s="824" t="e">
        <f t="shared" si="29"/>
        <v>#REF!</v>
      </c>
      <c r="P108" s="824" t="e">
        <f t="shared" si="29"/>
        <v>#REF!</v>
      </c>
      <c r="Q108" s="824" t="e">
        <f>+Q88+Q93+Q97+Q101+Q105</f>
        <v>#REF!</v>
      </c>
      <c r="R108" s="825" t="e">
        <f>+XIRR(D108:Q108,$D$12:$Q$12)</f>
        <v>#REF!</v>
      </c>
      <c r="S108" s="826" t="e">
        <f>+SUM(H108:Q108)/-SUM(D108:G108)</f>
        <v>#REF!</v>
      </c>
    </row>
    <row r="109" spans="2:20">
      <c r="B109" s="686"/>
      <c r="C109" s="688"/>
      <c r="D109" s="689"/>
      <c r="E109" s="689"/>
      <c r="F109" s="684"/>
      <c r="G109" s="690"/>
      <c r="H109" s="681"/>
      <c r="I109" s="691" t="e">
        <f>+I108/-(SUM($D$108,$F$108)+$H$108)</f>
        <v>#REF!</v>
      </c>
      <c r="J109" s="691" t="e">
        <f t="shared" ref="J109:O109" si="30">+J108/-(SUM($D$108,$F$108)+$H$108)</f>
        <v>#REF!</v>
      </c>
      <c r="K109" s="691" t="e">
        <f t="shared" si="30"/>
        <v>#REF!</v>
      </c>
      <c r="L109" s="691" t="e">
        <f t="shared" si="30"/>
        <v>#REF!</v>
      </c>
      <c r="M109" s="691" t="e">
        <f t="shared" si="30"/>
        <v>#REF!</v>
      </c>
      <c r="N109" s="691" t="e">
        <f t="shared" si="30"/>
        <v>#REF!</v>
      </c>
      <c r="O109" s="691" t="e">
        <f t="shared" si="30"/>
        <v>#REF!</v>
      </c>
      <c r="P109" s="677"/>
      <c r="Q109" s="677"/>
    </row>
    <row r="110" spans="2:20">
      <c r="D110" s="682"/>
      <c r="E110" s="682"/>
      <c r="F110" s="687"/>
      <c r="G110" s="687"/>
      <c r="H110" s="677"/>
      <c r="I110" s="677"/>
      <c r="J110" s="677"/>
      <c r="K110" s="677"/>
      <c r="L110" s="677"/>
      <c r="M110" s="677"/>
      <c r="N110" s="677"/>
      <c r="O110" s="677"/>
      <c r="P110" s="677"/>
      <c r="Q110" s="677"/>
    </row>
    <row r="111" spans="2:20">
      <c r="B111" s="692" t="s">
        <v>605</v>
      </c>
      <c r="C111" s="693" t="e">
        <f>+R92</f>
        <v>#REF!</v>
      </c>
      <c r="D111" s="588" t="e">
        <f>+(1+C111)^(1/365)-1</f>
        <v>#REF!</v>
      </c>
      <c r="E111" s="694"/>
      <c r="F111" s="687"/>
      <c r="G111" s="687"/>
      <c r="Q111" s="678" t="e">
        <f>+XIRR(D112:Q112,D12:Q12)</f>
        <v>#REF!</v>
      </c>
      <c r="R111" s="1131"/>
    </row>
    <row r="112" spans="2:20">
      <c r="B112" s="679" t="s">
        <v>462</v>
      </c>
      <c r="C112" s="693">
        <f>+R93</f>
        <v>1</v>
      </c>
      <c r="D112" s="29">
        <f>+D79</f>
        <v>-3447796.6100000003</v>
      </c>
      <c r="E112" s="29">
        <f>+E79</f>
        <v>-5000000</v>
      </c>
      <c r="F112" s="29">
        <f>+F79</f>
        <v>0</v>
      </c>
      <c r="G112" s="29">
        <f>+G79</f>
        <v>0</v>
      </c>
      <c r="H112" s="29" t="e">
        <f t="shared" ref="H112:Q112" si="31">+H138+H139</f>
        <v>#REF!</v>
      </c>
      <c r="I112" s="29" t="e">
        <f t="shared" si="31"/>
        <v>#REF!</v>
      </c>
      <c r="J112" s="29" t="e">
        <f t="shared" si="31"/>
        <v>#REF!</v>
      </c>
      <c r="K112" s="29" t="e">
        <f t="shared" si="31"/>
        <v>#REF!</v>
      </c>
      <c r="L112" s="29" t="e">
        <f t="shared" si="31"/>
        <v>#REF!</v>
      </c>
      <c r="M112" s="29" t="e">
        <f t="shared" si="31"/>
        <v>#REF!</v>
      </c>
      <c r="N112" s="29" t="e">
        <f t="shared" si="31"/>
        <v>#REF!</v>
      </c>
      <c r="O112" s="29" t="e">
        <f t="shared" si="31"/>
        <v>#REF!</v>
      </c>
      <c r="P112" s="29" t="e">
        <f t="shared" si="31"/>
        <v>#REF!</v>
      </c>
      <c r="Q112" s="29" t="e">
        <f t="shared" si="31"/>
        <v>#REF!</v>
      </c>
      <c r="R112" s="1132" t="s">
        <v>504</v>
      </c>
      <c r="S112" s="696"/>
    </row>
    <row r="113" spans="2:20">
      <c r="C113" s="697"/>
      <c r="D113" s="29"/>
      <c r="E113" s="29"/>
      <c r="F113" s="29"/>
      <c r="G113" s="29"/>
      <c r="H113" s="29"/>
      <c r="I113" s="29"/>
      <c r="J113" s="29"/>
      <c r="K113" s="29"/>
      <c r="L113" s="29"/>
      <c r="M113" s="29"/>
      <c r="N113" s="29"/>
      <c r="O113" s="29"/>
      <c r="P113" s="29"/>
      <c r="Q113" s="29" t="e">
        <f>MAX(MIN(C112*$Q$90,FV(D111,$Q$12-$D$12,0,XNPV(C111,D112:Q112,$D$12:$Q$12))),0)</f>
        <v>#DIV/0!</v>
      </c>
      <c r="R113" s="1034" t="s">
        <v>505</v>
      </c>
    </row>
    <row r="114" spans="2:20">
      <c r="C114" s="679" t="s">
        <v>604</v>
      </c>
      <c r="D114" s="829">
        <f>+SUM(D112:D113)</f>
        <v>-3447796.6100000003</v>
      </c>
      <c r="E114" s="829">
        <f t="shared" ref="E114:Q114" si="32">+SUM(E112:E113)</f>
        <v>-5000000</v>
      </c>
      <c r="F114" s="829">
        <f t="shared" si="32"/>
        <v>0</v>
      </c>
      <c r="G114" s="829">
        <f t="shared" si="32"/>
        <v>0</v>
      </c>
      <c r="H114" s="829" t="e">
        <f t="shared" si="32"/>
        <v>#REF!</v>
      </c>
      <c r="I114" s="829" t="e">
        <f t="shared" si="32"/>
        <v>#REF!</v>
      </c>
      <c r="J114" s="829" t="e">
        <f t="shared" si="32"/>
        <v>#REF!</v>
      </c>
      <c r="K114" s="829" t="e">
        <f t="shared" si="32"/>
        <v>#REF!</v>
      </c>
      <c r="L114" s="829" t="e">
        <f t="shared" si="32"/>
        <v>#REF!</v>
      </c>
      <c r="M114" s="829" t="e">
        <f t="shared" si="32"/>
        <v>#REF!</v>
      </c>
      <c r="N114" s="829" t="e">
        <f t="shared" si="32"/>
        <v>#REF!</v>
      </c>
      <c r="O114" s="829" t="e">
        <f t="shared" si="32"/>
        <v>#REF!</v>
      </c>
      <c r="P114" s="829" t="e">
        <f t="shared" si="32"/>
        <v>#REF!</v>
      </c>
      <c r="Q114" s="829" t="e">
        <f t="shared" si="32"/>
        <v>#REF!</v>
      </c>
      <c r="R114" s="1033" t="e">
        <f>+XIRR(D114:Q114,$D$12:$Q$12)</f>
        <v>#REF!</v>
      </c>
      <c r="S114" s="695"/>
    </row>
    <row r="115" spans="2:20">
      <c r="D115" s="29"/>
      <c r="E115" s="29"/>
      <c r="F115" s="29"/>
      <c r="G115" s="29"/>
      <c r="H115" s="29"/>
      <c r="I115" s="29"/>
      <c r="J115" s="29"/>
      <c r="K115" s="29"/>
      <c r="L115" s="29"/>
      <c r="M115" s="29"/>
      <c r="N115" s="29"/>
      <c r="O115" s="29"/>
      <c r="P115" s="29"/>
      <c r="Q115" s="29" t="e">
        <f>+Q90-Q113</f>
        <v>#DIV/0!</v>
      </c>
      <c r="R115" s="1133" t="s">
        <v>507</v>
      </c>
      <c r="S115" s="695"/>
    </row>
    <row r="116" spans="2:20">
      <c r="C116" s="693" t="e">
        <f>+R96</f>
        <v>#REF!</v>
      </c>
      <c r="D116" s="588" t="e">
        <f>+(1+C116)^(1/365)-1</f>
        <v>#REF!</v>
      </c>
      <c r="E116" s="694"/>
      <c r="F116" s="687"/>
      <c r="G116" s="687"/>
      <c r="R116" s="1132"/>
      <c r="S116" s="695"/>
    </row>
    <row r="117" spans="2:20">
      <c r="B117" s="679" t="s">
        <v>462</v>
      </c>
      <c r="C117" s="693">
        <f>+R97</f>
        <v>0.9</v>
      </c>
      <c r="D117" s="29"/>
      <c r="E117" s="29"/>
      <c r="F117" s="29"/>
      <c r="G117" s="29"/>
      <c r="H117" s="29"/>
      <c r="I117" s="29"/>
      <c r="J117" s="29"/>
      <c r="K117" s="29"/>
      <c r="L117" s="29"/>
      <c r="M117" s="29"/>
      <c r="N117" s="29"/>
      <c r="O117" s="29"/>
      <c r="P117" s="29"/>
      <c r="Q117" s="29" t="e">
        <f>MIN(Q115*C117,FV(D116,$Q$12-$D$12,0,XNPV(C116,D114:Q114,$D$12:$Q$12)))</f>
        <v>#DIV/0!</v>
      </c>
      <c r="R117" s="1134" t="s">
        <v>508</v>
      </c>
    </row>
    <row r="118" spans="2:20">
      <c r="B118" s="679" t="s">
        <v>463</v>
      </c>
      <c r="C118" s="693">
        <f>1-C117</f>
        <v>9.9999999999999978E-2</v>
      </c>
      <c r="D118" s="1028"/>
      <c r="E118" s="1028"/>
      <c r="F118" s="1028"/>
      <c r="G118" s="1028"/>
      <c r="H118" s="1028"/>
      <c r="I118" s="1028"/>
      <c r="J118" s="1028"/>
      <c r="K118" s="1028"/>
      <c r="L118" s="1028"/>
      <c r="M118" s="1028"/>
      <c r="N118" s="1028"/>
      <c r="O118" s="1028"/>
      <c r="P118" s="1028"/>
      <c r="Q118" s="1028" t="e">
        <f>+Q117/C117*C118</f>
        <v>#DIV/0!</v>
      </c>
      <c r="R118" s="1134" t="s">
        <v>509</v>
      </c>
    </row>
    <row r="119" spans="2:20">
      <c r="C119" s="679" t="s">
        <v>573</v>
      </c>
      <c r="D119" s="29">
        <f t="shared" ref="D119:Q119" si="33">+D114+D117</f>
        <v>-3447796.6100000003</v>
      </c>
      <c r="E119" s="29">
        <f t="shared" si="33"/>
        <v>-5000000</v>
      </c>
      <c r="F119" s="29">
        <f t="shared" si="33"/>
        <v>0</v>
      </c>
      <c r="G119" s="29">
        <f t="shared" si="33"/>
        <v>0</v>
      </c>
      <c r="H119" s="29" t="e">
        <f t="shared" si="33"/>
        <v>#REF!</v>
      </c>
      <c r="I119" s="830" t="e">
        <f t="shared" si="33"/>
        <v>#REF!</v>
      </c>
      <c r="J119" s="29" t="e">
        <f t="shared" si="33"/>
        <v>#REF!</v>
      </c>
      <c r="K119" s="29" t="e">
        <f t="shared" si="33"/>
        <v>#REF!</v>
      </c>
      <c r="L119" s="29" t="e">
        <f t="shared" si="33"/>
        <v>#REF!</v>
      </c>
      <c r="M119" s="29" t="e">
        <f t="shared" si="33"/>
        <v>#REF!</v>
      </c>
      <c r="N119" s="29" t="e">
        <f t="shared" si="33"/>
        <v>#REF!</v>
      </c>
      <c r="O119" s="29" t="e">
        <f t="shared" si="33"/>
        <v>#REF!</v>
      </c>
      <c r="P119" s="29" t="e">
        <f t="shared" si="33"/>
        <v>#REF!</v>
      </c>
      <c r="Q119" s="29" t="e">
        <f t="shared" si="33"/>
        <v>#REF!</v>
      </c>
      <c r="R119" s="1033" t="e">
        <f>+XIRR(D119:Q119,$D$12:$Q$12)</f>
        <v>#REF!</v>
      </c>
    </row>
    <row r="120" spans="2:20">
      <c r="B120" s="699"/>
      <c r="C120" s="700"/>
      <c r="F120" s="687"/>
      <c r="G120" s="687"/>
      <c r="Q120" s="698" t="e">
        <f>MAX(0,Q90-Q113-Q117-Q118)</f>
        <v>#DIV/0!</v>
      </c>
      <c r="R120" s="1133" t="s">
        <v>510</v>
      </c>
    </row>
    <row r="121" spans="2:20">
      <c r="B121" s="699"/>
      <c r="C121" s="693">
        <f>+R100</f>
        <v>0.16</v>
      </c>
      <c r="D121" s="588">
        <f>+(1+C121)^(1/365)-1</f>
        <v>4.0671283625592913E-4</v>
      </c>
      <c r="E121" s="694"/>
      <c r="F121" s="687"/>
      <c r="G121" s="687"/>
      <c r="R121" s="1131"/>
    </row>
    <row r="122" spans="2:20">
      <c r="B122" s="679" t="s">
        <v>462</v>
      </c>
      <c r="C122" s="693">
        <f>+R101</f>
        <v>0.8</v>
      </c>
      <c r="D122" s="29"/>
      <c r="E122" s="29"/>
      <c r="F122" s="29"/>
      <c r="G122" s="29"/>
      <c r="H122" s="29"/>
      <c r="I122" s="29"/>
      <c r="J122" s="29"/>
      <c r="K122" s="29"/>
      <c r="L122" s="29"/>
      <c r="M122" s="29"/>
      <c r="N122" s="29"/>
      <c r="O122" s="29"/>
      <c r="P122" s="29"/>
      <c r="Q122" s="29" t="e">
        <f>MIN(Q120*C122,FV(D121,$Q$12-$D$12,0,XNPV(C121,D119:Q119,$D$12:$Q$12)))</f>
        <v>#DIV/0!</v>
      </c>
      <c r="R122" s="1131" t="s">
        <v>511</v>
      </c>
    </row>
    <row r="123" spans="2:20">
      <c r="B123" s="679" t="s">
        <v>463</v>
      </c>
      <c r="C123" s="693">
        <f>1-C122</f>
        <v>0.19999999999999996</v>
      </c>
      <c r="D123" s="1028"/>
      <c r="E123" s="1028"/>
      <c r="F123" s="1028"/>
      <c r="G123" s="1028"/>
      <c r="H123" s="1028"/>
      <c r="I123" s="1028"/>
      <c r="J123" s="1028"/>
      <c r="K123" s="1028"/>
      <c r="L123" s="1028"/>
      <c r="M123" s="1028"/>
      <c r="N123" s="1028"/>
      <c r="O123" s="1028"/>
      <c r="P123" s="1028"/>
      <c r="Q123" s="1028" t="e">
        <f>+Q122/C122*C123</f>
        <v>#DIV/0!</v>
      </c>
      <c r="R123" s="1131" t="s">
        <v>509</v>
      </c>
      <c r="T123" s="678" t="e">
        <f>+Q122/Q120</f>
        <v>#DIV/0!</v>
      </c>
    </row>
    <row r="124" spans="2:20">
      <c r="C124" s="679" t="s">
        <v>574</v>
      </c>
      <c r="D124" s="29">
        <f>+D119+D122</f>
        <v>-3447796.6100000003</v>
      </c>
      <c r="E124" s="29">
        <f>+E119+E122</f>
        <v>-5000000</v>
      </c>
      <c r="F124" s="29">
        <f t="shared" ref="F124:Q124" si="34">+F119+F122</f>
        <v>0</v>
      </c>
      <c r="G124" s="29">
        <f t="shared" si="34"/>
        <v>0</v>
      </c>
      <c r="H124" s="29" t="e">
        <f t="shared" si="34"/>
        <v>#REF!</v>
      </c>
      <c r="I124" s="29" t="e">
        <f t="shared" si="34"/>
        <v>#REF!</v>
      </c>
      <c r="J124" s="29" t="e">
        <f t="shared" si="34"/>
        <v>#REF!</v>
      </c>
      <c r="K124" s="29" t="e">
        <f t="shared" si="34"/>
        <v>#REF!</v>
      </c>
      <c r="L124" s="29" t="e">
        <f t="shared" si="34"/>
        <v>#REF!</v>
      </c>
      <c r="M124" s="29" t="e">
        <f t="shared" si="34"/>
        <v>#REF!</v>
      </c>
      <c r="N124" s="29" t="e">
        <f t="shared" si="34"/>
        <v>#REF!</v>
      </c>
      <c r="O124" s="29" t="e">
        <f t="shared" si="34"/>
        <v>#REF!</v>
      </c>
      <c r="P124" s="29" t="e">
        <f t="shared" si="34"/>
        <v>#REF!</v>
      </c>
      <c r="Q124" s="29" t="e">
        <f t="shared" si="34"/>
        <v>#REF!</v>
      </c>
      <c r="R124" s="1033" t="e">
        <f>+XIRR(D124:Q124,$D$12:$Q$12)</f>
        <v>#REF!</v>
      </c>
    </row>
    <row r="125" spans="2:20">
      <c r="F125" s="687"/>
      <c r="G125" s="687"/>
      <c r="R125" s="1131"/>
    </row>
    <row r="126" spans="2:20">
      <c r="C126" s="679" t="s">
        <v>467</v>
      </c>
      <c r="F126" s="687"/>
      <c r="G126" s="687"/>
      <c r="Q126" s="682" t="e">
        <f>MAX(0,+Q90-Q113-Q117-Q118-Q122-Q123)</f>
        <v>#DIV/0!</v>
      </c>
      <c r="R126" s="1133" t="s">
        <v>510</v>
      </c>
    </row>
    <row r="127" spans="2:20">
      <c r="B127" s="679" t="s">
        <v>462</v>
      </c>
      <c r="C127" s="693">
        <f>D86</f>
        <v>0.9</v>
      </c>
      <c r="F127" s="687"/>
      <c r="G127" s="687"/>
      <c r="Q127" s="698" t="e">
        <f>+Q126*C127</f>
        <v>#DIV/0!</v>
      </c>
      <c r="R127" s="1131"/>
    </row>
    <row r="128" spans="2:20">
      <c r="B128" s="679" t="s">
        <v>463</v>
      </c>
      <c r="C128" s="693">
        <f>1-C127</f>
        <v>9.9999999999999978E-2</v>
      </c>
      <c r="F128" s="687"/>
      <c r="G128" s="687"/>
      <c r="Q128" s="698" t="e">
        <f>+Q126-Q127</f>
        <v>#DIV/0!</v>
      </c>
      <c r="R128" s="1131" t="s">
        <v>509</v>
      </c>
    </row>
    <row r="129" spans="2:19">
      <c r="F129" s="687"/>
      <c r="G129" s="687"/>
      <c r="R129" s="1135"/>
      <c r="S129" s="1037"/>
    </row>
    <row r="130" spans="2:19">
      <c r="C130" s="701" t="s">
        <v>468</v>
      </c>
      <c r="D130" s="831">
        <f>+D124</f>
        <v>-3447796.6100000003</v>
      </c>
      <c r="E130" s="831">
        <f>+E124</f>
        <v>-5000000</v>
      </c>
      <c r="F130" s="831">
        <f>+F124</f>
        <v>0</v>
      </c>
      <c r="G130" s="831">
        <f>+G124+G127</f>
        <v>0</v>
      </c>
      <c r="H130" s="831" t="e">
        <f t="shared" ref="H130:Q130" si="35">+H124+H127</f>
        <v>#REF!</v>
      </c>
      <c r="I130" s="831" t="e">
        <f t="shared" si="35"/>
        <v>#REF!</v>
      </c>
      <c r="J130" s="831" t="e">
        <f t="shared" si="35"/>
        <v>#REF!</v>
      </c>
      <c r="K130" s="831" t="e">
        <f t="shared" si="35"/>
        <v>#REF!</v>
      </c>
      <c r="L130" s="831" t="e">
        <f t="shared" si="35"/>
        <v>#REF!</v>
      </c>
      <c r="M130" s="831" t="e">
        <f t="shared" si="35"/>
        <v>#REF!</v>
      </c>
      <c r="N130" s="831" t="e">
        <f t="shared" si="35"/>
        <v>#REF!</v>
      </c>
      <c r="O130" s="831" t="e">
        <f t="shared" si="35"/>
        <v>#REF!</v>
      </c>
      <c r="P130" s="831" t="e">
        <f t="shared" si="35"/>
        <v>#REF!</v>
      </c>
      <c r="Q130" s="831" t="e">
        <f t="shared" si="35"/>
        <v>#REF!</v>
      </c>
      <c r="R130" s="1035" t="e">
        <f>+XIRR(D130:Q130,$D$12:$Q$12)</f>
        <v>#REF!</v>
      </c>
      <c r="S130" s="1036" t="e">
        <f>SUM(H130:Q130)/-SUM(D130:G130)</f>
        <v>#REF!</v>
      </c>
    </row>
    <row r="131" spans="2:19">
      <c r="C131" s="699" t="s">
        <v>461</v>
      </c>
      <c r="D131" s="645"/>
      <c r="E131" s="645"/>
      <c r="F131" s="702"/>
      <c r="G131" s="687"/>
      <c r="Q131" s="1038" t="e">
        <f>+Q118+Q123+Q128</f>
        <v>#DIV/0!</v>
      </c>
      <c r="R131" s="1136" t="s">
        <v>575</v>
      </c>
      <c r="S131" s="645"/>
    </row>
    <row r="132" spans="2:19">
      <c r="F132" s="687"/>
      <c r="G132" s="687"/>
      <c r="Q132" s="698"/>
    </row>
    <row r="133" spans="2:19">
      <c r="F133" s="687"/>
      <c r="G133" s="687"/>
    </row>
    <row r="134" spans="2:19">
      <c r="F134" s="687"/>
      <c r="G134" s="687"/>
    </row>
    <row r="135" spans="2:19">
      <c r="F135" s="687"/>
      <c r="G135" s="687"/>
      <c r="Q135" s="698"/>
      <c r="R135" s="645"/>
    </row>
    <row r="136" spans="2:19">
      <c r="F136" s="687"/>
      <c r="G136" s="687"/>
      <c r="Q136" s="698"/>
    </row>
    <row r="137" spans="2:19">
      <c r="B137" s="685" t="s">
        <v>499</v>
      </c>
      <c r="C137" s="703"/>
      <c r="D137" s="704"/>
      <c r="E137" s="704"/>
      <c r="F137" s="705" t="s">
        <v>420</v>
      </c>
      <c r="G137" s="706"/>
      <c r="H137" s="707"/>
      <c r="I137" s="707"/>
      <c r="J137" s="707"/>
      <c r="K137" s="707"/>
      <c r="L137" s="707"/>
      <c r="M137" s="707"/>
      <c r="N137" s="707"/>
      <c r="O137" s="707"/>
      <c r="P137" s="707"/>
      <c r="Q137" s="707"/>
    </row>
    <row r="138" spans="2:19">
      <c r="B138" s="686" t="s">
        <v>500</v>
      </c>
      <c r="C138" s="680"/>
      <c r="D138" s="683"/>
      <c r="E138" s="683"/>
      <c r="F138" s="29" t="e">
        <f>+SUM(H138:Q138)</f>
        <v>#REF!</v>
      </c>
      <c r="G138" s="29"/>
      <c r="H138" s="741" t="e">
        <f>+H81+H83*0.7+H85+H86*0.7</f>
        <v>#REF!</v>
      </c>
      <c r="I138" s="741" t="e">
        <f t="shared" ref="I138:Q138" si="36">+I81+I85+I86*0.7</f>
        <v>#REF!</v>
      </c>
      <c r="J138" s="741" t="e">
        <f t="shared" si="36"/>
        <v>#REF!</v>
      </c>
      <c r="K138" s="741" t="e">
        <f t="shared" si="36"/>
        <v>#REF!</v>
      </c>
      <c r="L138" s="832" t="e">
        <f t="shared" si="36"/>
        <v>#REF!</v>
      </c>
      <c r="M138" s="832" t="e">
        <f t="shared" si="36"/>
        <v>#REF!</v>
      </c>
      <c r="N138" s="832" t="e">
        <f t="shared" si="36"/>
        <v>#REF!</v>
      </c>
      <c r="O138" s="832" t="e">
        <f t="shared" si="36"/>
        <v>#REF!</v>
      </c>
      <c r="P138" s="832" t="e">
        <f t="shared" si="36"/>
        <v>#REF!</v>
      </c>
      <c r="Q138" s="832" t="e">
        <f t="shared" si="36"/>
        <v>#REF!</v>
      </c>
    </row>
    <row r="139" spans="2:19">
      <c r="B139" s="686" t="s">
        <v>501</v>
      </c>
      <c r="C139" s="680"/>
      <c r="D139" s="683"/>
      <c r="E139" s="683"/>
      <c r="F139" s="29">
        <f>+SUM(H139:Q139)</f>
        <v>0</v>
      </c>
      <c r="G139" s="29"/>
      <c r="H139" s="741">
        <f>+H82</f>
        <v>0</v>
      </c>
      <c r="I139" s="741">
        <v>0</v>
      </c>
      <c r="J139" s="741">
        <v>0</v>
      </c>
      <c r="K139" s="741">
        <v>0</v>
      </c>
      <c r="L139" s="741">
        <v>0</v>
      </c>
      <c r="M139" s="741">
        <v>0</v>
      </c>
      <c r="N139" s="741">
        <v>0</v>
      </c>
      <c r="O139" s="741">
        <v>0</v>
      </c>
      <c r="P139" s="741">
        <v>0</v>
      </c>
      <c r="Q139" s="741">
        <v>0</v>
      </c>
    </row>
    <row r="140" spans="2:19">
      <c r="B140" s="686" t="s">
        <v>502</v>
      </c>
      <c r="C140" s="680"/>
      <c r="D140" s="683"/>
      <c r="E140" s="683"/>
      <c r="F140" s="29" t="e">
        <f>+SUM(H140:Q140)</f>
        <v>#REF!</v>
      </c>
      <c r="G140" s="29"/>
      <c r="H140" s="741" t="e">
        <f>H83*0.3+H86*0.3</f>
        <v>#REF!</v>
      </c>
      <c r="I140" s="741" t="e">
        <f t="shared" ref="I140:Q140" si="37">+I86*0.3</f>
        <v>#REF!</v>
      </c>
      <c r="J140" s="741" t="e">
        <f t="shared" si="37"/>
        <v>#REF!</v>
      </c>
      <c r="K140" s="741" t="e">
        <f t="shared" si="37"/>
        <v>#REF!</v>
      </c>
      <c r="L140" s="741" t="e">
        <f t="shared" si="37"/>
        <v>#REF!</v>
      </c>
      <c r="M140" s="741" t="e">
        <f t="shared" si="37"/>
        <v>#REF!</v>
      </c>
      <c r="N140" s="741" t="e">
        <f t="shared" si="37"/>
        <v>#REF!</v>
      </c>
      <c r="O140" s="741" t="e">
        <f t="shared" si="37"/>
        <v>#REF!</v>
      </c>
      <c r="P140" s="741" t="e">
        <f t="shared" si="37"/>
        <v>#REF!</v>
      </c>
      <c r="Q140" s="741" t="e">
        <f t="shared" si="37"/>
        <v>#REF!</v>
      </c>
    </row>
    <row r="141" spans="2:19">
      <c r="B141" s="708" t="s">
        <v>503</v>
      </c>
      <c r="C141" s="709"/>
      <c r="D141" s="710"/>
      <c r="E141" s="710"/>
      <c r="F141" s="829"/>
      <c r="G141" s="829"/>
      <c r="H141" s="832" t="e">
        <f t="shared" ref="H141:P141" si="38">+H79-SUM(H138:H140)</f>
        <v>#REF!</v>
      </c>
      <c r="I141" s="832" t="e">
        <f t="shared" si="38"/>
        <v>#REF!</v>
      </c>
      <c r="J141" s="832" t="e">
        <f t="shared" si="38"/>
        <v>#REF!</v>
      </c>
      <c r="K141" s="832" t="e">
        <f t="shared" si="38"/>
        <v>#REF!</v>
      </c>
      <c r="L141" s="832" t="e">
        <f t="shared" si="38"/>
        <v>#REF!</v>
      </c>
      <c r="M141" s="832" t="e">
        <f t="shared" si="38"/>
        <v>#REF!</v>
      </c>
      <c r="N141" s="832" t="e">
        <f t="shared" si="38"/>
        <v>#REF!</v>
      </c>
      <c r="O141" s="832" t="e">
        <f t="shared" si="38"/>
        <v>#REF!</v>
      </c>
      <c r="P141" s="832" t="e">
        <f t="shared" si="38"/>
        <v>#REF!</v>
      </c>
      <c r="Q141" s="832" t="e">
        <f>+Q70-SUM(Q138:Q140)</f>
        <v>#REF!</v>
      </c>
    </row>
    <row r="142" spans="2:19">
      <c r="F142" s="29"/>
      <c r="G142" s="29"/>
      <c r="H142" s="29"/>
      <c r="I142" s="29"/>
      <c r="J142" s="29"/>
      <c r="K142" s="29"/>
      <c r="L142" s="29"/>
      <c r="M142" s="29"/>
      <c r="N142" s="29"/>
      <c r="O142" s="29"/>
      <c r="P142" s="29"/>
      <c r="Q142" s="29"/>
    </row>
    <row r="143" spans="2:19">
      <c r="F143" s="29"/>
      <c r="G143" s="29"/>
      <c r="H143" s="833"/>
      <c r="I143" s="29"/>
      <c r="J143" s="29"/>
      <c r="K143" s="29"/>
      <c r="L143" s="29"/>
      <c r="M143" s="29"/>
      <c r="N143" s="29"/>
      <c r="O143" s="29"/>
      <c r="P143" s="29"/>
      <c r="Q143" s="29"/>
    </row>
    <row r="144" spans="2:19">
      <c r="F144" s="29"/>
      <c r="G144" s="29"/>
      <c r="H144" s="29"/>
      <c r="I144" s="29"/>
      <c r="J144" s="29"/>
      <c r="K144" s="29"/>
      <c r="L144" s="29"/>
      <c r="M144" s="29"/>
      <c r="N144" s="29"/>
      <c r="O144" s="29"/>
      <c r="P144" s="29"/>
      <c r="Q144" s="29"/>
    </row>
    <row r="145" spans="6:17">
      <c r="F145" s="29"/>
      <c r="G145" s="29"/>
      <c r="H145" s="29"/>
      <c r="I145" s="29"/>
      <c r="J145" s="29"/>
      <c r="K145" s="29"/>
      <c r="L145" s="29"/>
      <c r="M145" s="29"/>
      <c r="N145" s="29"/>
      <c r="O145" s="29"/>
      <c r="P145" s="29"/>
      <c r="Q145" s="29"/>
    </row>
    <row r="146" spans="6:17">
      <c r="F146" s="29"/>
      <c r="G146" s="29"/>
      <c r="H146" s="29"/>
      <c r="I146" s="29"/>
      <c r="J146" s="29"/>
      <c r="K146" s="29"/>
      <c r="L146" s="29"/>
      <c r="M146" s="29"/>
      <c r="N146" s="29"/>
      <c r="O146" s="29"/>
      <c r="P146" s="29"/>
      <c r="Q146" s="29"/>
    </row>
    <row r="147" spans="6:17">
      <c r="F147" s="29"/>
      <c r="G147" s="29"/>
      <c r="H147" s="29"/>
      <c r="I147" s="29"/>
      <c r="J147" s="29"/>
      <c r="K147" s="29"/>
      <c r="L147" s="29"/>
      <c r="M147" s="29"/>
      <c r="N147" s="29"/>
      <c r="O147" s="29"/>
      <c r="P147" s="29"/>
      <c r="Q147" s="29"/>
    </row>
    <row r="148" spans="6:17">
      <c r="F148" s="29"/>
      <c r="G148" s="29"/>
      <c r="H148" s="29"/>
      <c r="I148" s="29"/>
      <c r="J148" s="29"/>
      <c r="K148" s="29"/>
      <c r="L148" s="29"/>
      <c r="M148" s="29"/>
      <c r="N148" s="29"/>
      <c r="O148" s="29"/>
      <c r="P148" s="29"/>
      <c r="Q148" s="29"/>
    </row>
    <row r="149" spans="6:17">
      <c r="F149" s="29"/>
      <c r="G149" s="29"/>
      <c r="H149" s="29"/>
      <c r="I149" s="29"/>
      <c r="J149" s="29"/>
      <c r="K149" s="29"/>
      <c r="L149" s="29"/>
      <c r="M149" s="29"/>
      <c r="N149" s="29"/>
      <c r="O149" s="29"/>
      <c r="P149" s="29"/>
      <c r="Q149" s="29"/>
    </row>
    <row r="150" spans="6:17">
      <c r="F150" s="29"/>
      <c r="G150" s="29"/>
      <c r="H150" s="29"/>
      <c r="I150" s="29"/>
      <c r="J150" s="29"/>
      <c r="K150" s="29"/>
      <c r="L150" s="29"/>
      <c r="M150" s="29"/>
      <c r="N150" s="29"/>
      <c r="O150" s="29"/>
      <c r="P150" s="29"/>
      <c r="Q150" s="29"/>
    </row>
    <row r="151" spans="6:17">
      <c r="F151" s="29"/>
      <c r="G151" s="29"/>
      <c r="H151" s="29"/>
      <c r="I151" s="29"/>
      <c r="J151" s="29"/>
      <c r="K151" s="29"/>
      <c r="L151" s="29"/>
      <c r="M151" s="29"/>
      <c r="N151" s="29"/>
      <c r="O151" s="29"/>
      <c r="P151" s="29"/>
      <c r="Q151" s="29"/>
    </row>
    <row r="152" spans="6:17">
      <c r="F152" s="29"/>
      <c r="G152" s="29"/>
      <c r="H152" s="29"/>
      <c r="I152" s="29"/>
      <c r="J152" s="29"/>
      <c r="K152" s="29"/>
      <c r="L152" s="29"/>
      <c r="M152" s="29"/>
      <c r="N152" s="29"/>
      <c r="O152" s="29"/>
      <c r="P152" s="29"/>
      <c r="Q152" s="29"/>
    </row>
    <row r="153" spans="6:17">
      <c r="F153" s="29"/>
      <c r="G153" s="29"/>
      <c r="H153" s="29"/>
      <c r="I153" s="29"/>
      <c r="J153" s="29"/>
      <c r="K153" s="29"/>
      <c r="L153" s="29"/>
      <c r="M153" s="29"/>
      <c r="N153" s="29"/>
      <c r="O153" s="29"/>
      <c r="P153" s="29"/>
      <c r="Q153" s="29"/>
    </row>
    <row r="154" spans="6:17">
      <c r="F154" s="29"/>
      <c r="G154" s="29"/>
      <c r="H154" s="29"/>
      <c r="I154" s="29"/>
      <c r="J154" s="29"/>
      <c r="K154" s="29"/>
      <c r="L154" s="29"/>
      <c r="M154" s="29"/>
      <c r="N154" s="29"/>
      <c r="O154" s="29"/>
      <c r="P154" s="29"/>
      <c r="Q154" s="29"/>
    </row>
    <row r="155" spans="6:17">
      <c r="F155" s="29"/>
      <c r="G155" s="29"/>
      <c r="H155" s="29"/>
      <c r="I155" s="29"/>
      <c r="J155" s="29"/>
      <c r="K155" s="29"/>
      <c r="L155" s="29"/>
      <c r="M155" s="29"/>
      <c r="N155" s="29"/>
      <c r="O155" s="29"/>
      <c r="P155" s="29"/>
      <c r="Q155" s="29"/>
    </row>
    <row r="156" spans="6:17">
      <c r="F156" s="29"/>
      <c r="G156" s="29"/>
      <c r="H156" s="29"/>
      <c r="I156" s="29"/>
      <c r="J156" s="29"/>
      <c r="K156" s="29"/>
      <c r="L156" s="29"/>
      <c r="M156" s="29"/>
      <c r="N156" s="29"/>
      <c r="O156" s="29"/>
      <c r="P156" s="29"/>
      <c r="Q156" s="29"/>
    </row>
    <row r="157" spans="6:17">
      <c r="F157" s="29"/>
      <c r="G157" s="29"/>
      <c r="H157" s="29"/>
      <c r="I157" s="29"/>
      <c r="J157" s="29"/>
      <c r="K157" s="29"/>
      <c r="L157" s="29"/>
      <c r="M157" s="29"/>
      <c r="N157" s="29"/>
      <c r="O157" s="29"/>
      <c r="P157" s="29"/>
      <c r="Q157" s="29"/>
    </row>
    <row r="158" spans="6:17">
      <c r="F158" s="29"/>
      <c r="G158" s="29"/>
      <c r="H158" s="29"/>
      <c r="I158" s="29"/>
      <c r="J158" s="29"/>
      <c r="K158" s="29"/>
      <c r="L158" s="29"/>
      <c r="M158" s="29"/>
      <c r="N158" s="29"/>
      <c r="O158" s="29"/>
      <c r="P158" s="29"/>
      <c r="Q158" s="29"/>
    </row>
    <row r="159" spans="6:17">
      <c r="F159" s="29"/>
      <c r="G159" s="29"/>
      <c r="H159" s="29"/>
      <c r="I159" s="29"/>
      <c r="J159" s="29"/>
      <c r="K159" s="29"/>
      <c r="L159" s="29"/>
      <c r="M159" s="29"/>
      <c r="N159" s="29"/>
      <c r="O159" s="29"/>
      <c r="P159" s="29"/>
      <c r="Q159" s="29"/>
    </row>
    <row r="160" spans="6:17"/>
    <row r="161"/>
    <row r="162"/>
    <row r="163"/>
    <row r="164"/>
    <row r="165"/>
  </sheetData>
  <mergeCells count="1">
    <mergeCell ref="B2:Q3"/>
  </mergeCells>
  <pageMargins left="0.25" right="0.25" top="0.5" bottom="0.5" header="0.3" footer="0.3"/>
  <pageSetup scale="4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B88EE-46E4-401B-8751-D7DD55753934}">
  <sheetPr>
    <tabColor theme="5" tint="0.59999389629810485"/>
    <pageSetUpPr fitToPage="1"/>
  </sheetPr>
  <dimension ref="A1:AC103"/>
  <sheetViews>
    <sheetView showGridLines="0" view="pageBreakPreview" topLeftCell="A54" zoomScale="85" zoomScaleNormal="55" zoomScaleSheetLayoutView="85" workbookViewId="0">
      <selection activeCell="I44" activeCellId="1" sqref="I27 I44"/>
    </sheetView>
  </sheetViews>
  <sheetFormatPr defaultColWidth="8.38671875" defaultRowHeight="14.35" outlineLevelCol="1"/>
  <cols>
    <col min="1" max="1" width="2.21875" style="2" customWidth="1"/>
    <col min="2" max="2" width="3.77734375" style="2" customWidth="1"/>
    <col min="3" max="3" width="26.38671875" style="211" customWidth="1"/>
    <col min="4" max="4" width="5.0546875" style="2" customWidth="1"/>
    <col min="5" max="5" width="16.21875" style="2" customWidth="1"/>
    <col min="6" max="6" width="0.5" style="2" customWidth="1"/>
    <col min="7" max="7" width="10.21875" style="2" customWidth="1"/>
    <col min="8" max="8" width="9.5" style="2" customWidth="1"/>
    <col min="9" max="9" width="15" style="2" customWidth="1"/>
    <col min="10" max="10" width="5.21875" style="2" customWidth="1"/>
    <col min="11" max="11" width="7.21875" style="2" customWidth="1"/>
    <col min="12" max="12" width="2.38671875" style="2" customWidth="1"/>
    <col min="13" max="13" width="23" style="2" customWidth="1"/>
    <col min="14" max="14" width="1.71875" style="2" customWidth="1"/>
    <col min="15" max="15" width="8.38671875" style="2"/>
    <col min="16" max="16" width="0.5" style="2" customWidth="1"/>
    <col min="17" max="17" width="11.38671875" style="2" customWidth="1"/>
    <col min="18" max="18" width="10.71875" style="2" customWidth="1"/>
    <col min="19" max="19" width="14.71875" style="2" bestFit="1" customWidth="1"/>
    <col min="20" max="20" width="15.38671875" style="614" customWidth="1"/>
    <col min="21" max="21" width="7.38671875" style="624" customWidth="1" outlineLevel="1"/>
    <col min="22" max="22" width="5.5" style="625" customWidth="1" outlineLevel="1"/>
    <col min="23" max="23" width="20.1640625" style="2" customWidth="1"/>
    <col min="24" max="24" width="12" style="2" bestFit="1" customWidth="1"/>
    <col min="25" max="25" width="20.5" style="2" bestFit="1" customWidth="1"/>
    <col min="26" max="26" width="13.88671875" style="2" bestFit="1" customWidth="1"/>
    <col min="27" max="27" width="15.71875" style="2" customWidth="1"/>
    <col min="28" max="28" width="13.71875" style="2" bestFit="1" customWidth="1"/>
    <col min="29" max="29" width="13.88671875" style="2" bestFit="1" customWidth="1"/>
    <col min="30" max="30" width="11.21875" style="2" bestFit="1" customWidth="1"/>
    <col min="31" max="31" width="13.71875" style="2" bestFit="1" customWidth="1"/>
    <col min="32" max="32" width="11.21875" style="2" bestFit="1" customWidth="1"/>
    <col min="33" max="33" width="10.0546875" style="2" bestFit="1" customWidth="1"/>
    <col min="34" max="39" width="9.88671875" style="2" bestFit="1" customWidth="1"/>
    <col min="40" max="40" width="10.71875" style="2" bestFit="1" customWidth="1"/>
    <col min="41" max="60" width="9.88671875" style="2" bestFit="1" customWidth="1"/>
    <col min="61" max="16384" width="8.38671875" style="2"/>
  </cols>
  <sheetData>
    <row r="1" spans="1:26" ht="7.5" customHeight="1">
      <c r="C1" s="2"/>
    </row>
    <row r="2" spans="1:26" ht="8.25" customHeight="1" thickBot="1">
      <c r="A2" s="1"/>
      <c r="B2" s="1442"/>
      <c r="C2" s="1442"/>
      <c r="D2" s="1442"/>
      <c r="E2" s="1442"/>
      <c r="F2" s="1442"/>
      <c r="G2" s="1442"/>
      <c r="H2" s="1442"/>
      <c r="I2" s="1442"/>
      <c r="J2" s="1442"/>
      <c r="K2" s="1442"/>
      <c r="L2" s="1442"/>
      <c r="M2" s="1442"/>
      <c r="N2" s="501"/>
      <c r="O2" s="1"/>
      <c r="P2" s="1"/>
      <c r="Q2" s="1"/>
      <c r="R2" s="1"/>
      <c r="S2" s="1"/>
      <c r="T2" s="615"/>
      <c r="U2" s="626"/>
      <c r="V2" s="627"/>
    </row>
    <row r="3" spans="1:26" ht="13.5" customHeight="1">
      <c r="B3" s="1443" t="s">
        <v>96</v>
      </c>
      <c r="C3" s="1444"/>
      <c r="D3" s="1444"/>
      <c r="E3" s="1444"/>
      <c r="F3" s="1444"/>
      <c r="G3" s="1444"/>
      <c r="H3" s="1444"/>
      <c r="I3" s="1444"/>
      <c r="J3" s="1444"/>
      <c r="K3" s="1444"/>
      <c r="L3" s="1444"/>
      <c r="M3" s="1444"/>
      <c r="N3" s="1444"/>
      <c r="O3" s="1444"/>
      <c r="P3" s="1444"/>
      <c r="Q3" s="1444"/>
      <c r="R3" s="1444"/>
      <c r="S3" s="1445"/>
    </row>
    <row r="4" spans="1:26" ht="13.5" customHeight="1">
      <c r="B4" s="1446"/>
      <c r="C4" s="1442"/>
      <c r="D4" s="1442"/>
      <c r="E4" s="1442"/>
      <c r="F4" s="1442"/>
      <c r="G4" s="1442"/>
      <c r="H4" s="1442"/>
      <c r="I4" s="1442"/>
      <c r="J4" s="1442"/>
      <c r="K4" s="1442"/>
      <c r="L4" s="1442"/>
      <c r="M4" s="1442"/>
      <c r="N4" s="1442"/>
      <c r="O4" s="1442"/>
      <c r="P4" s="1442"/>
      <c r="Q4" s="1442"/>
      <c r="R4" s="1442"/>
      <c r="S4" s="1447"/>
    </row>
    <row r="5" spans="1:26" ht="13.5" customHeight="1" thickBot="1">
      <c r="B5" s="1448"/>
      <c r="C5" s="1449"/>
      <c r="D5" s="1449"/>
      <c r="E5" s="1449"/>
      <c r="F5" s="1449"/>
      <c r="G5" s="1449"/>
      <c r="H5" s="1449"/>
      <c r="I5" s="1449"/>
      <c r="J5" s="1449"/>
      <c r="K5" s="1449"/>
      <c r="L5" s="1449"/>
      <c r="M5" s="1449"/>
      <c r="N5" s="1449"/>
      <c r="O5" s="1449"/>
      <c r="P5" s="1449"/>
      <c r="Q5" s="1449"/>
      <c r="R5" s="1449"/>
      <c r="S5" s="1450"/>
    </row>
    <row r="6" spans="1:26" ht="13.25" customHeight="1">
      <c r="B6" s="24"/>
      <c r="C6" s="24"/>
      <c r="D6" s="24"/>
      <c r="E6" s="24"/>
      <c r="F6" s="24"/>
      <c r="G6" s="24"/>
      <c r="H6" s="24"/>
      <c r="I6" s="24"/>
      <c r="J6" s="24"/>
      <c r="K6" s="24"/>
      <c r="L6" s="24"/>
      <c r="M6" s="24"/>
      <c r="N6" s="24"/>
      <c r="O6" s="24"/>
      <c r="P6" s="24"/>
      <c r="Q6" s="24"/>
      <c r="R6" s="24"/>
      <c r="S6" s="24"/>
      <c r="W6" s="324"/>
      <c r="X6" s="1166"/>
    </row>
    <row r="7" spans="1:26" hidden="1">
      <c r="A7" s="2" t="s">
        <v>1</v>
      </c>
      <c r="B7" s="5" t="s">
        <v>98</v>
      </c>
      <c r="C7" s="5" t="s">
        <v>117</v>
      </c>
      <c r="D7" s="5"/>
      <c r="E7" s="5"/>
      <c r="F7" s="5"/>
      <c r="G7" s="5"/>
      <c r="H7" s="5"/>
      <c r="I7" s="5"/>
      <c r="J7" s="5"/>
      <c r="K7" s="5"/>
      <c r="L7" s="5"/>
      <c r="M7" s="5"/>
      <c r="N7" s="5"/>
      <c r="O7" s="5"/>
      <c r="P7" s="5"/>
      <c r="Q7" s="5"/>
      <c r="R7" s="5"/>
      <c r="S7" s="6">
        <v>45008</v>
      </c>
    </row>
    <row r="8" spans="1:26" hidden="1">
      <c r="B8" s="7"/>
      <c r="C8" s="21" t="s">
        <v>99</v>
      </c>
      <c r="D8" s="8"/>
      <c r="E8" s="8"/>
      <c r="F8" s="8"/>
      <c r="G8" s="9" t="s">
        <v>100</v>
      </c>
      <c r="H8" s="9" t="s">
        <v>101</v>
      </c>
      <c r="I8" s="9" t="s">
        <v>102</v>
      </c>
      <c r="J8" s="1139"/>
      <c r="M8" s="21" t="s">
        <v>103</v>
      </c>
      <c r="N8" s="8"/>
      <c r="O8" s="8"/>
      <c r="P8" s="8"/>
      <c r="Q8" s="9" t="s">
        <v>100</v>
      </c>
      <c r="R8" s="9" t="s">
        <v>101</v>
      </c>
      <c r="S8" s="9" t="s">
        <v>102</v>
      </c>
      <c r="W8" s="520"/>
    </row>
    <row r="9" spans="1:26" hidden="1">
      <c r="B9" s="24"/>
      <c r="C9" s="10" t="s">
        <v>105</v>
      </c>
      <c r="D9" s="15"/>
      <c r="E9" s="15"/>
      <c r="F9" s="15"/>
      <c r="G9" s="505">
        <f>I9/Summary!$F$11</f>
        <v>21.794240787677918</v>
      </c>
      <c r="H9" s="506">
        <f>I9/$I$18</f>
        <v>0.30432439820908519</v>
      </c>
      <c r="I9" s="11">
        <f>S18-I10</f>
        <v>1117826.6100000003</v>
      </c>
      <c r="J9" s="11"/>
      <c r="K9" s="24"/>
      <c r="L9" s="24"/>
      <c r="M9" s="10" t="s">
        <v>430</v>
      </c>
      <c r="N9" s="15"/>
      <c r="O9" s="15"/>
      <c r="P9" s="15"/>
      <c r="Q9" s="505">
        <f>S9/Summary!$F$11</f>
        <v>24.663618639110936</v>
      </c>
      <c r="R9" s="506">
        <f>S9/$S$18</f>
        <v>0.34439102390065485</v>
      </c>
      <c r="S9" s="633">
        <f>Budget!E14</f>
        <v>1264997</v>
      </c>
      <c r="Z9" s="1128"/>
    </row>
    <row r="10" spans="1:26" ht="13" hidden="1" customHeight="1">
      <c r="B10" s="15"/>
      <c r="C10" s="10" t="s">
        <v>697</v>
      </c>
      <c r="D10" s="24"/>
      <c r="F10" s="24"/>
      <c r="G10" s="505">
        <f>I10/Summary!$F$11</f>
        <v>49.820920257360108</v>
      </c>
      <c r="H10" s="506">
        <f>I10/$I$18</f>
        <v>0.69567560179091481</v>
      </c>
      <c r="I10" s="11">
        <v>2555315</v>
      </c>
      <c r="J10" s="11"/>
      <c r="K10" s="15"/>
      <c r="L10" s="15"/>
      <c r="M10" s="10" t="s">
        <v>97</v>
      </c>
      <c r="N10" s="24"/>
      <c r="O10" s="24"/>
      <c r="P10" s="24"/>
      <c r="Q10" s="505">
        <f>S10/Summary!$F$11</f>
        <v>16.572359719243519</v>
      </c>
      <c r="R10" s="506">
        <f>S10/$S$18</f>
        <v>0.23140853804435815</v>
      </c>
      <c r="S10" s="633">
        <f>Budget!E135</f>
        <v>849996.33000000007</v>
      </c>
      <c r="Z10" s="1128"/>
    </row>
    <row r="11" spans="1:26" hidden="1">
      <c r="B11" s="15"/>
      <c r="C11" s="10"/>
      <c r="D11" s="15"/>
      <c r="E11" s="15"/>
      <c r="F11" s="15"/>
      <c r="G11" s="505"/>
      <c r="H11" s="506"/>
      <c r="I11" s="11"/>
      <c r="J11" s="11"/>
      <c r="K11" s="15"/>
      <c r="L11" s="15"/>
      <c r="M11" s="10" t="s">
        <v>275</v>
      </c>
      <c r="N11" s="24"/>
      <c r="O11" s="24"/>
      <c r="P11" s="24"/>
      <c r="Q11" s="505"/>
      <c r="R11" s="506"/>
      <c r="S11" s="633">
        <f>Budget!E171</f>
        <v>2677</v>
      </c>
      <c r="Z11" s="1128"/>
    </row>
    <row r="12" spans="1:26" hidden="1">
      <c r="B12" s="15"/>
      <c r="C12" s="10"/>
      <c r="D12" s="15"/>
      <c r="E12" s="15"/>
      <c r="F12" s="15"/>
      <c r="G12" s="505"/>
      <c r="H12" s="506"/>
      <c r="I12" s="11"/>
      <c r="J12" s="11"/>
      <c r="K12" s="15"/>
      <c r="L12" s="15"/>
      <c r="M12" s="10" t="s">
        <v>279</v>
      </c>
      <c r="N12" s="24"/>
      <c r="O12" s="24"/>
      <c r="P12" s="24"/>
      <c r="Q12" s="505"/>
      <c r="R12" s="506"/>
      <c r="S12" s="633">
        <f>Budget!E180</f>
        <v>1066998</v>
      </c>
      <c r="Z12" s="1128"/>
    </row>
    <row r="13" spans="1:26" s="624" customFormat="1" hidden="1">
      <c r="M13" s="10" t="s">
        <v>300</v>
      </c>
      <c r="S13" s="1130">
        <f>Budget!E206</f>
        <v>42984</v>
      </c>
    </row>
    <row r="14" spans="1:26" hidden="1">
      <c r="B14" s="15"/>
      <c r="C14" s="10"/>
      <c r="D14" s="15"/>
      <c r="E14" s="15"/>
      <c r="F14" s="15"/>
      <c r="G14" s="505"/>
      <c r="H14" s="506"/>
      <c r="I14" s="11"/>
      <c r="J14" s="11"/>
      <c r="K14" s="15"/>
      <c r="L14" s="15"/>
      <c r="M14" s="10" t="s">
        <v>325</v>
      </c>
      <c r="N14" s="24"/>
      <c r="O14" s="24"/>
      <c r="P14" s="24"/>
      <c r="Q14" s="505"/>
      <c r="R14" s="506"/>
      <c r="S14" s="633">
        <f>Budget!E251</f>
        <v>425153</v>
      </c>
      <c r="Z14" s="1128"/>
    </row>
    <row r="15" spans="1:26" hidden="1">
      <c r="B15" s="15"/>
      <c r="C15" s="10"/>
      <c r="D15" s="15"/>
      <c r="E15" s="15"/>
      <c r="F15" s="15"/>
      <c r="G15" s="505"/>
      <c r="H15" s="506"/>
      <c r="I15" s="11"/>
      <c r="J15" s="11"/>
      <c r="K15" s="15"/>
      <c r="L15" s="15"/>
      <c r="M15" s="10" t="s">
        <v>341</v>
      </c>
      <c r="N15" s="24"/>
      <c r="O15" s="24"/>
      <c r="P15" s="24"/>
      <c r="Q15" s="505"/>
      <c r="R15" s="506"/>
      <c r="S15" s="633">
        <f>Budget!E283</f>
        <v>0</v>
      </c>
      <c r="Z15" s="1128"/>
    </row>
    <row r="16" spans="1:26" hidden="1">
      <c r="B16" s="15"/>
      <c r="C16" s="10"/>
      <c r="D16" s="15"/>
      <c r="E16" s="15"/>
      <c r="F16" s="15"/>
      <c r="G16" s="505"/>
      <c r="H16" s="506"/>
      <c r="I16" s="11"/>
      <c r="J16" s="11"/>
      <c r="K16" s="15"/>
      <c r="L16" s="15"/>
      <c r="M16" s="10" t="s">
        <v>338</v>
      </c>
      <c r="N16" s="24"/>
      <c r="O16" s="24"/>
      <c r="P16" s="24"/>
      <c r="Q16" s="505"/>
      <c r="R16" s="1088"/>
      <c r="S16" s="1229">
        <f>Budget!E267</f>
        <v>20336.28</v>
      </c>
      <c r="Z16" s="1128"/>
    </row>
    <row r="17" spans="1:27" hidden="1">
      <c r="B17" s="24"/>
      <c r="K17" s="24"/>
      <c r="L17" s="24"/>
      <c r="M17" s="1230" t="s">
        <v>642</v>
      </c>
      <c r="N17" s="24"/>
      <c r="O17" s="24"/>
      <c r="P17" s="24"/>
      <c r="Q17" s="505">
        <f>S17/Summary!$F$11</f>
        <v>30.379182686683563</v>
      </c>
      <c r="R17" s="1088">
        <f>S17/$S$18</f>
        <v>0.42420043805498692</v>
      </c>
      <c r="S17" s="669">
        <f>SUM(S11:S16)</f>
        <v>1558148.28</v>
      </c>
      <c r="U17" s="1094"/>
      <c r="Z17" s="1218"/>
      <c r="AA17" s="324"/>
    </row>
    <row r="18" spans="1:27" ht="14.7" hidden="1" thickBot="1">
      <c r="A18" s="1"/>
      <c r="B18" s="3"/>
      <c r="C18" s="515" t="s">
        <v>107</v>
      </c>
      <c r="D18" s="515"/>
      <c r="E18" s="515"/>
      <c r="F18" s="515"/>
      <c r="G18" s="516">
        <f>SUM(G9:G16)</f>
        <v>71.615161045038022</v>
      </c>
      <c r="H18" s="517">
        <f>SUM(H9:H16)</f>
        <v>1</v>
      </c>
      <c r="I18" s="518">
        <f>SUM(I9:I16)</f>
        <v>3673141.6100000003</v>
      </c>
      <c r="J18" s="1257"/>
      <c r="K18" s="3"/>
      <c r="L18" s="3"/>
      <c r="M18" s="515" t="s">
        <v>107</v>
      </c>
      <c r="N18" s="515"/>
      <c r="O18" s="515"/>
      <c r="P18" s="515"/>
      <c r="Q18" s="516">
        <f>SUM(Q9:Q17)</f>
        <v>71.615161045038022</v>
      </c>
      <c r="R18" s="517">
        <f>SUM(R9:R17)</f>
        <v>1</v>
      </c>
      <c r="S18" s="518">
        <f>SUM(S17,S9:S10)</f>
        <v>3673141.6100000003</v>
      </c>
      <c r="T18" s="618"/>
      <c r="U18" s="628"/>
      <c r="Z18" s="1128"/>
    </row>
    <row r="19" spans="1:27" ht="14.7" hidden="1" thickTop="1">
      <c r="A19" s="1"/>
      <c r="B19" s="3"/>
      <c r="C19" s="3"/>
      <c r="D19" s="3"/>
      <c r="E19" s="3"/>
      <c r="F19" s="3"/>
      <c r="G19" s="1083"/>
      <c r="H19" s="620"/>
      <c r="I19" s="4"/>
      <c r="J19" s="4"/>
      <c r="K19" s="3"/>
      <c r="L19" s="3"/>
      <c r="M19" s="3"/>
      <c r="N19" s="501"/>
      <c r="O19" s="1"/>
      <c r="P19" s="1"/>
      <c r="Q19" s="1084"/>
      <c r="R19" s="1082"/>
      <c r="S19" s="4"/>
      <c r="T19" s="618"/>
      <c r="U19" s="628"/>
      <c r="Z19" s="1128"/>
    </row>
    <row r="20" spans="1:27">
      <c r="A20" s="2" t="s">
        <v>1</v>
      </c>
      <c r="B20" s="5" t="s">
        <v>818</v>
      </c>
      <c r="C20" s="5" t="s">
        <v>817</v>
      </c>
      <c r="D20" s="5"/>
      <c r="E20" s="5"/>
      <c r="F20" s="5"/>
      <c r="G20" s="5"/>
      <c r="H20" s="5"/>
      <c r="I20" s="5"/>
      <c r="J20" s="5"/>
      <c r="K20" s="5"/>
      <c r="L20" s="5"/>
      <c r="M20" s="5"/>
      <c r="N20" s="5"/>
      <c r="O20" s="5"/>
      <c r="P20" s="5"/>
      <c r="Q20" s="5"/>
      <c r="R20" s="5"/>
      <c r="S20" s="6">
        <v>45858</v>
      </c>
      <c r="Z20" s="1166"/>
    </row>
    <row r="21" spans="1:27">
      <c r="C21" s="2"/>
    </row>
    <row r="22" spans="1:27">
      <c r="C22" s="2"/>
      <c r="D22" s="507"/>
      <c r="G22" s="30"/>
      <c r="H22" s="205" t="s">
        <v>740</v>
      </c>
      <c r="I22" s="1279">
        <v>15750000</v>
      </c>
      <c r="J22" s="1256"/>
    </row>
    <row r="23" spans="1:27">
      <c r="C23" s="2"/>
      <c r="H23" s="1255" t="s">
        <v>741</v>
      </c>
      <c r="I23" s="1256">
        <f>(I22+S33+S45)*1.2</f>
        <v>21231192.967800003</v>
      </c>
      <c r="J23" s="1198"/>
    </row>
    <row r="24" spans="1:27">
      <c r="C24" s="2"/>
      <c r="H24" s="1255"/>
    </row>
    <row r="25" spans="1:27">
      <c r="C25" s="21" t="s">
        <v>99</v>
      </c>
      <c r="D25" s="8"/>
      <c r="E25" s="8"/>
      <c r="F25" s="8"/>
      <c r="G25" s="9" t="s">
        <v>100</v>
      </c>
      <c r="H25" s="9" t="s">
        <v>101</v>
      </c>
      <c r="I25" s="9" t="s">
        <v>102</v>
      </c>
      <c r="J25" s="1139"/>
      <c r="K25" s="1139" t="s">
        <v>742</v>
      </c>
      <c r="M25" s="21" t="s">
        <v>103</v>
      </c>
      <c r="N25" s="8"/>
      <c r="O25" s="8"/>
      <c r="P25" s="8"/>
      <c r="Q25" s="9" t="s">
        <v>100</v>
      </c>
      <c r="R25" s="9" t="s">
        <v>101</v>
      </c>
      <c r="S25" s="9" t="s">
        <v>102</v>
      </c>
    </row>
    <row r="26" spans="1:27">
      <c r="C26" s="30" t="s">
        <v>105</v>
      </c>
      <c r="G26" s="1139"/>
      <c r="H26" s="1139"/>
      <c r="I26" s="1139"/>
      <c r="M26" s="10" t="s">
        <v>732</v>
      </c>
      <c r="N26" s="10"/>
      <c r="O26" s="504"/>
      <c r="P26" s="504"/>
      <c r="Q26" s="505">
        <f>S26/Summary!$F$11</f>
        <v>253.46071358939363</v>
      </c>
      <c r="R26" s="506">
        <f>S26/$S$46</f>
        <v>0.5551184161305116</v>
      </c>
      <c r="S26" s="1199">
        <f>Budget!F14</f>
        <v>13000000</v>
      </c>
      <c r="U26" s="624">
        <v>2717905.8520000046</v>
      </c>
    </row>
    <row r="27" spans="1:27">
      <c r="C27" s="13" t="s">
        <v>830</v>
      </c>
      <c r="D27" s="13"/>
      <c r="E27" s="13"/>
      <c r="F27" s="13"/>
      <c r="G27" s="522">
        <f>I27/Summary!$F$11</f>
        <v>291.88204721656177</v>
      </c>
      <c r="H27" s="1414">
        <f>I27/$I$46</f>
        <v>0.63926711738954578</v>
      </c>
      <c r="I27" s="1376">
        <f>S46-I43-I44</f>
        <v>14970630.201737452</v>
      </c>
      <c r="J27" s="1259"/>
      <c r="K27" s="1259">
        <f>I27/S46</f>
        <v>0.63926711738954578</v>
      </c>
      <c r="M27" s="1396" t="s">
        <v>739</v>
      </c>
      <c r="N27" s="1396"/>
      <c r="O27" s="1396"/>
      <c r="P27" s="1396"/>
      <c r="Q27" s="1397">
        <f>S27/Summary!$F$11</f>
        <v>24.663618639110936</v>
      </c>
      <c r="R27" s="1398">
        <f>S27/$S$46</f>
        <v>5.4017163926911443E-2</v>
      </c>
      <c r="S27" s="1399">
        <f>S9</f>
        <v>1264997</v>
      </c>
    </row>
    <row r="28" spans="1:27">
      <c r="C28" s="13" t="s">
        <v>829</v>
      </c>
      <c r="D28" s="13"/>
      <c r="E28" s="13"/>
      <c r="F28" s="13"/>
      <c r="G28" s="1375"/>
      <c r="H28" s="1375"/>
      <c r="I28" s="1376">
        <v>0</v>
      </c>
      <c r="J28" s="1259"/>
      <c r="K28" s="1259">
        <f>I28/$I$46</f>
        <v>0</v>
      </c>
      <c r="M28" s="1400" t="s">
        <v>737</v>
      </c>
      <c r="N28" s="1396"/>
      <c r="O28" s="1396"/>
      <c r="P28" s="1396"/>
      <c r="Q28" s="1397">
        <f>S28/Summary!$F$11</f>
        <v>1.9459543770715539</v>
      </c>
      <c r="R28" s="1398">
        <f>S28/$S$46</f>
        <v>4.2619429905503148E-3</v>
      </c>
      <c r="S28" s="1399">
        <f>SUM(Budget!E213:E219)</f>
        <v>99808</v>
      </c>
    </row>
    <row r="29" spans="1:27">
      <c r="C29" s="13"/>
      <c r="D29" s="13"/>
      <c r="E29" s="13"/>
      <c r="F29" s="13"/>
      <c r="G29" s="1375"/>
      <c r="H29" s="1375"/>
      <c r="I29" s="1376"/>
      <c r="J29" s="1259"/>
      <c r="K29" s="1259"/>
      <c r="M29" s="1268" t="s">
        <v>114</v>
      </c>
      <c r="Q29" s="505">
        <f>S29/Summary!$F$11</f>
        <v>2.5375310976798597</v>
      </c>
      <c r="R29" s="1415">
        <f t="shared" ref="R29:R38" si="0">S29/$S$46</f>
        <v>5.5575880927564306E-3</v>
      </c>
      <c r="S29" s="539">
        <f>Budget!D221</f>
        <v>130149.97</v>
      </c>
    </row>
    <row r="30" spans="1:27">
      <c r="C30" s="30"/>
      <c r="G30" s="1139"/>
      <c r="H30" s="1139"/>
      <c r="I30" s="1139"/>
      <c r="M30" s="2" t="s">
        <v>110</v>
      </c>
      <c r="Q30" s="505">
        <f>S30/Summary!$F$11</f>
        <v>2.5346071358939364</v>
      </c>
      <c r="R30" s="1415">
        <f t="shared" si="0"/>
        <v>5.5511841613051158E-3</v>
      </c>
      <c r="S30" s="1198">
        <v>130000</v>
      </c>
      <c r="T30" s="618">
        <f>I27*0.01</f>
        <v>149706.30201737452</v>
      </c>
    </row>
    <row r="31" spans="1:27">
      <c r="C31" s="30"/>
      <c r="G31" s="1139"/>
      <c r="H31" s="1139"/>
      <c r="I31" s="1139"/>
    </row>
    <row r="32" spans="1:27">
      <c r="C32" s="2"/>
      <c r="M32" s="1396" t="s">
        <v>97</v>
      </c>
      <c r="N32" s="1396"/>
      <c r="O32" s="1396"/>
      <c r="P32" s="1396"/>
      <c r="Q32" s="1397">
        <f>S32/Summary!$F$11</f>
        <v>19.808805030220316</v>
      </c>
      <c r="R32" s="1398">
        <f t="shared" si="0"/>
        <v>4.3384366429378519E-2</v>
      </c>
      <c r="S32" s="1399">
        <f>SUM(Budget!E135,Budget!E171,Budget!E206,Budget!E250,Budget!E267)</f>
        <v>1015993.6100000001</v>
      </c>
    </row>
    <row r="33" spans="1:28">
      <c r="C33" s="2"/>
      <c r="G33" s="505"/>
      <c r="H33" s="1122"/>
      <c r="I33" s="1202"/>
      <c r="J33" s="1202"/>
      <c r="M33" s="1230" t="s">
        <v>736</v>
      </c>
      <c r="N33" s="24"/>
      <c r="O33" s="24"/>
      <c r="P33" s="24"/>
      <c r="Q33" s="522">
        <f>S33/Summary!$F$11</f>
        <v>33.860119516474953</v>
      </c>
      <c r="R33" s="1415">
        <f t="shared" si="0"/>
        <v>7.4158932363875246E-2</v>
      </c>
      <c r="S33" s="1416">
        <f>SUM(Budget!H135,Budget!H171,Budget!H267)</f>
        <v>1736685.5300000003</v>
      </c>
    </row>
    <row r="34" spans="1:28">
      <c r="C34" s="8"/>
      <c r="D34" s="8"/>
      <c r="E34" s="8"/>
      <c r="F34" s="8"/>
      <c r="G34" s="502"/>
      <c r="H34" s="529"/>
      <c r="I34" s="1254"/>
      <c r="J34" s="1128"/>
      <c r="K34" s="1018"/>
    </row>
    <row r="35" spans="1:28">
      <c r="C35" s="2" t="s">
        <v>735</v>
      </c>
      <c r="G35" s="505">
        <f>I35/Summary!$F$11</f>
        <v>291.88204721656177</v>
      </c>
      <c r="H35" s="1122">
        <f>I35/$I$46</f>
        <v>0.63926711738954578</v>
      </c>
      <c r="I35" s="1096">
        <f>SUM(I27:I34)</f>
        <v>14970630.201737452</v>
      </c>
      <c r="J35" s="1096"/>
      <c r="K35" s="1283">
        <f>I35/$I$46</f>
        <v>0.63926711738954578</v>
      </c>
      <c r="M35" s="10" t="s">
        <v>753</v>
      </c>
      <c r="Q35" s="505">
        <f>S35/Summary!$F$11</f>
        <v>25.326023269940499</v>
      </c>
      <c r="R35" s="1415">
        <f t="shared" si="0"/>
        <v>5.5467933177483809E-2</v>
      </c>
      <c r="S35" s="1200">
        <f>Budget!H219</f>
        <v>1298971.7335152482</v>
      </c>
    </row>
    <row r="36" spans="1:28">
      <c r="C36" s="2"/>
      <c r="G36" s="505"/>
      <c r="H36" s="1122"/>
      <c r="I36" s="1096"/>
      <c r="J36" s="1096"/>
      <c r="M36" s="2" t="s">
        <v>752</v>
      </c>
      <c r="Q36" s="505">
        <f>S36/Summary!$F$11</f>
        <v>4.9635020807603825</v>
      </c>
      <c r="R36" s="1415">
        <f t="shared" si="0"/>
        <v>1.0870842169235896E-2</v>
      </c>
      <c r="S36" s="1201">
        <f>SUM(Budget!H217:H218)</f>
        <v>254578.02172220004</v>
      </c>
    </row>
    <row r="37" spans="1:28">
      <c r="K37" s="504"/>
      <c r="M37" s="10"/>
      <c r="R37" s="509"/>
      <c r="S37" s="1278"/>
      <c r="Z37" s="1219"/>
      <c r="AA37" s="1220"/>
      <c r="AB37" s="1220"/>
    </row>
    <row r="38" spans="1:28">
      <c r="H38" s="609">
        <f>I43/I45</f>
        <v>0.40812968980795578</v>
      </c>
      <c r="K38" s="504"/>
      <c r="M38" s="2" t="s">
        <v>748</v>
      </c>
      <c r="Q38" s="505">
        <f>S38/Summary!$F$11</f>
        <v>32.170013647884581</v>
      </c>
      <c r="R38" s="1415">
        <f t="shared" si="0"/>
        <v>7.045733743194954E-2</v>
      </c>
      <c r="S38" s="1201">
        <f>Budget!D222</f>
        <v>1650000</v>
      </c>
      <c r="Z38" s="1219"/>
      <c r="AA38" s="1220"/>
      <c r="AB38" s="1220"/>
    </row>
    <row r="39" spans="1:28">
      <c r="H39" s="609"/>
      <c r="K39" s="504"/>
      <c r="Q39" s="505"/>
      <c r="R39" s="506"/>
      <c r="S39" s="1201"/>
      <c r="Z39" s="1219"/>
      <c r="AA39" s="1220"/>
      <c r="AB39" s="1220"/>
    </row>
    <row r="40" spans="1:28">
      <c r="C40" s="30" t="s">
        <v>24</v>
      </c>
      <c r="H40" s="609">
        <f>I44/I45</f>
        <v>0.59187031019204428</v>
      </c>
      <c r="K40" s="504"/>
      <c r="M40" s="2" t="s">
        <v>738</v>
      </c>
      <c r="Q40" s="505">
        <f>S40/Summary!$F$11</f>
        <v>0.97484889842074474</v>
      </c>
      <c r="R40" s="506">
        <f t="shared" ref="R40:R41" si="1">S40/$S$46</f>
        <v>2.1350708312711983E-3</v>
      </c>
      <c r="S40" s="1201">
        <f>Budget!F210</f>
        <v>50000</v>
      </c>
      <c r="T40" s="616"/>
      <c r="Z40" s="1221"/>
      <c r="AA40" s="119"/>
      <c r="AB40" s="119"/>
    </row>
    <row r="41" spans="1:28">
      <c r="C41" s="30"/>
      <c r="K41" s="504"/>
      <c r="M41" s="2" t="s">
        <v>751</v>
      </c>
      <c r="Q41" s="505">
        <f>S41/Summary!$F$11</f>
        <v>15.48585825697017</v>
      </c>
      <c r="R41" s="509">
        <f t="shared" si="1"/>
        <v>3.3916440091608012E-2</v>
      </c>
      <c r="S41" s="1278">
        <f>Budget!D149</f>
        <v>794269.67</v>
      </c>
      <c r="T41" s="616"/>
      <c r="Z41" s="1221"/>
      <c r="AA41" s="119"/>
      <c r="AB41" s="119"/>
    </row>
    <row r="42" spans="1:28">
      <c r="C42" s="30"/>
      <c r="K42" s="504"/>
      <c r="M42" s="2" t="s">
        <v>827</v>
      </c>
      <c r="Q42" s="505">
        <f>S42/Summary!$F$11</f>
        <v>5.8490933905244686</v>
      </c>
      <c r="R42" s="509">
        <f t="shared" ref="R42" si="2">S42/$S$46</f>
        <v>1.2810424987627189E-2</v>
      </c>
      <c r="S42" s="1198">
        <v>300000</v>
      </c>
      <c r="T42" s="616"/>
      <c r="Z42" s="1221"/>
      <c r="AA42" s="119"/>
      <c r="AB42" s="119"/>
    </row>
    <row r="43" spans="1:28">
      <c r="C43" s="1396" t="s">
        <v>731</v>
      </c>
      <c r="D43" s="1396"/>
      <c r="E43" s="1396"/>
      <c r="F43" s="1396"/>
      <c r="G43" s="1397">
        <f>I43/Summary!$F$11</f>
        <v>67.221614544745577</v>
      </c>
      <c r="H43" s="1412">
        <f>I43/$I$46</f>
        <v>0.14722579948333442</v>
      </c>
      <c r="I43" s="1413">
        <f>SUM(S27:S28,S32,S44)</f>
        <v>3447796.6100000003</v>
      </c>
      <c r="J43" s="1202"/>
      <c r="K43" s="1259">
        <f>I43/$I$46</f>
        <v>0.14722579948333442</v>
      </c>
      <c r="M43" s="2" t="s">
        <v>825</v>
      </c>
      <c r="Q43" s="505">
        <f>S43/Summary!$F$11</f>
        <v>8.1887307467342563</v>
      </c>
      <c r="R43" s="509">
        <f>S43/$S$46</f>
        <v>1.7934594982678066E-2</v>
      </c>
      <c r="S43" s="1198">
        <f>35000*12</f>
        <v>420000</v>
      </c>
      <c r="T43" s="616"/>
      <c r="Z43" s="1221"/>
      <c r="AA43" s="119"/>
      <c r="AB43" s="119"/>
    </row>
    <row r="44" spans="1:28">
      <c r="C44" s="1417" t="s">
        <v>828</v>
      </c>
      <c r="D44" s="1418"/>
      <c r="E44" s="1418"/>
      <c r="F44" s="1418"/>
      <c r="G44" s="1419">
        <f>I44/Summary!$F$11</f>
        <v>97.48488984207448</v>
      </c>
      <c r="H44" s="1420">
        <f>I44/$I$46</f>
        <v>0.21350708312711983</v>
      </c>
      <c r="I44" s="1421">
        <v>5000000</v>
      </c>
      <c r="J44" s="1258"/>
      <c r="K44" s="1282">
        <f>I44/$I$46</f>
        <v>0.21350708312711983</v>
      </c>
      <c r="M44" s="1396" t="s">
        <v>733</v>
      </c>
      <c r="N44" s="1396"/>
      <c r="O44" s="1396"/>
      <c r="P44" s="1396"/>
      <c r="Q44" s="1397">
        <f>S44/Summary!$F$11</f>
        <v>20.803236498342756</v>
      </c>
      <c r="R44" s="1398">
        <f>S44/$S$46</f>
        <v>4.5562326136494122E-2</v>
      </c>
      <c r="S44" s="1399">
        <f>Budget!E174</f>
        <v>1066998</v>
      </c>
      <c r="T44" s="616"/>
      <c r="Z44" s="1221"/>
      <c r="AA44" s="119"/>
      <c r="AB44" s="119"/>
    </row>
    <row r="45" spans="1:28">
      <c r="C45" s="2" t="s">
        <v>346</v>
      </c>
      <c r="G45" s="502">
        <f>I45/Summary!$F$11</f>
        <v>164.70650438682003</v>
      </c>
      <c r="H45" s="529">
        <f>I45/$I$46</f>
        <v>0.36073288261045422</v>
      </c>
      <c r="I45" s="510">
        <f>SUM(I40:I44)</f>
        <v>8447796.6099999994</v>
      </c>
      <c r="J45" s="510"/>
      <c r="K45" s="1281">
        <f>I45/$I$46</f>
        <v>0.36073288261045422</v>
      </c>
      <c r="M45" s="2" t="s">
        <v>734</v>
      </c>
      <c r="Q45" s="505">
        <f>S45/Summary!$F$11</f>
        <v>4.0158954279586672</v>
      </c>
      <c r="R45" s="506">
        <f>S45/$S$46</f>
        <v>8.7954360963634001E-3</v>
      </c>
      <c r="S45" s="511">
        <f>T45*U45+119141</f>
        <v>205975.27650000004</v>
      </c>
      <c r="T45" s="609">
        <v>0.05</v>
      </c>
      <c r="U45" s="511">
        <f>S33</f>
        <v>1736685.5300000003</v>
      </c>
      <c r="Z45" s="574"/>
      <c r="AA45" s="22"/>
      <c r="AB45" s="22"/>
    </row>
    <row r="46" spans="1:28" ht="14.7" thickBot="1">
      <c r="C46" s="515" t="s">
        <v>107</v>
      </c>
      <c r="D46" s="515"/>
      <c r="E46" s="515"/>
      <c r="F46" s="515"/>
      <c r="G46" s="516">
        <f>I46/Summary!$F$11</f>
        <v>456.5885516033818</v>
      </c>
      <c r="H46" s="517">
        <f>SUM(H45,H35)</f>
        <v>1</v>
      </c>
      <c r="I46" s="518">
        <f>SUM(I35,I45)</f>
        <v>23418426.811737452</v>
      </c>
      <c r="J46" s="1257"/>
      <c r="K46" s="1259">
        <f>I46/$I$46</f>
        <v>1</v>
      </c>
      <c r="M46" s="515" t="s">
        <v>107</v>
      </c>
      <c r="N46" s="515"/>
      <c r="O46" s="515"/>
      <c r="P46" s="515"/>
      <c r="Q46" s="1269">
        <f>SUM(Q26:Q45)</f>
        <v>456.58855160338163</v>
      </c>
      <c r="R46" s="517">
        <f>SUM(R26:R45)</f>
        <v>0.99999999999999978</v>
      </c>
      <c r="S46" s="1125">
        <f>SUM(S26:S45)</f>
        <v>23418426.811737452</v>
      </c>
      <c r="T46" s="618">
        <f>I46-S46</f>
        <v>0</v>
      </c>
      <c r="U46" s="1097"/>
      <c r="V46" s="628"/>
      <c r="AB46" s="1127"/>
    </row>
    <row r="47" spans="1:28" ht="14.7" thickTop="1">
      <c r="C47" s="3"/>
      <c r="D47" s="3"/>
      <c r="E47" s="30"/>
      <c r="F47" s="30"/>
      <c r="G47" s="505"/>
      <c r="H47" s="1122"/>
      <c r="I47" s="1123"/>
      <c r="J47" s="1123"/>
      <c r="M47" s="891"/>
      <c r="Q47" s="505"/>
      <c r="R47" s="892"/>
      <c r="S47" s="1095"/>
      <c r="T47" s="618"/>
      <c r="U47" s="1097"/>
      <c r="V47" s="628"/>
    </row>
    <row r="48" spans="1:28">
      <c r="A48" s="2" t="s">
        <v>1</v>
      </c>
      <c r="B48" s="5" t="s">
        <v>819</v>
      </c>
      <c r="C48" s="5" t="s">
        <v>599</v>
      </c>
      <c r="D48" s="5"/>
      <c r="E48" s="5"/>
      <c r="F48" s="5"/>
      <c r="G48" s="5"/>
      <c r="H48" s="5"/>
      <c r="I48" s="5"/>
      <c r="J48" s="5"/>
      <c r="K48" s="5"/>
      <c r="L48" s="5"/>
      <c r="M48" s="5"/>
      <c r="N48" s="5"/>
      <c r="O48" s="5"/>
      <c r="P48" s="5"/>
      <c r="Q48" s="5"/>
      <c r="R48" s="5"/>
      <c r="S48" s="6">
        <v>46223</v>
      </c>
    </row>
    <row r="49" spans="1:24">
      <c r="C49" s="3"/>
      <c r="D49" s="3"/>
      <c r="E49" s="30"/>
      <c r="F49" s="30"/>
      <c r="G49" s="505"/>
      <c r="H49" s="1122"/>
      <c r="I49" s="1123"/>
      <c r="J49" s="1123"/>
      <c r="M49" s="891"/>
      <c r="Q49" s="505"/>
      <c r="R49" s="892"/>
      <c r="S49" s="1095"/>
      <c r="T49" s="618"/>
      <c r="U49" s="1097"/>
      <c r="V49" s="628"/>
    </row>
    <row r="50" spans="1:24">
      <c r="C50" s="21" t="s">
        <v>99</v>
      </c>
      <c r="D50" s="8"/>
      <c r="E50" s="8"/>
      <c r="F50" s="8"/>
      <c r="G50" s="9" t="s">
        <v>100</v>
      </c>
      <c r="H50" s="9" t="s">
        <v>101</v>
      </c>
      <c r="I50" s="9" t="s">
        <v>102</v>
      </c>
      <c r="J50" s="1139"/>
      <c r="M50" s="21" t="s">
        <v>103</v>
      </c>
      <c r="N50" s="8"/>
      <c r="O50" s="8"/>
      <c r="P50" s="8"/>
      <c r="Q50" s="9" t="s">
        <v>100</v>
      </c>
      <c r="R50" s="9" t="s">
        <v>101</v>
      </c>
      <c r="S50" s="9" t="s">
        <v>102</v>
      </c>
      <c r="T50" s="618"/>
      <c r="U50" s="1097"/>
      <c r="V50" s="628"/>
    </row>
    <row r="51" spans="1:24">
      <c r="C51" s="2"/>
      <c r="T51" s="618"/>
      <c r="U51" s="1097"/>
      <c r="V51" s="628"/>
    </row>
    <row r="52" spans="1:24">
      <c r="C52" s="508" t="s">
        <v>105</v>
      </c>
      <c r="D52" s="8"/>
      <c r="E52" s="8"/>
      <c r="F52" s="8"/>
      <c r="G52" s="502">
        <f>I52/Summary!$F$11</f>
        <v>633.65178397348416</v>
      </c>
      <c r="H52" s="503">
        <f>SUM(H53)</f>
        <v>0.82104565556567422</v>
      </c>
      <c r="I52" s="540">
        <f>SUM(I53)</f>
        <v>32500000</v>
      </c>
      <c r="J52" s="1166"/>
      <c r="K52" s="504"/>
      <c r="M52" s="1406" t="s">
        <v>698</v>
      </c>
      <c r="N52" s="1406"/>
      <c r="O52" s="1406"/>
      <c r="P52" s="1406"/>
      <c r="Q52" s="1407">
        <f>S52/Summary!$F$11</f>
        <v>291.88204721656177</v>
      </c>
      <c r="R52" s="1408">
        <f>S52/$S$61</f>
        <v>0.37820218117590182</v>
      </c>
      <c r="S52" s="1409">
        <f>I27</f>
        <v>14970630.201737452</v>
      </c>
      <c r="T52" s="618"/>
      <c r="U52" s="1097"/>
      <c r="V52" s="628"/>
      <c r="W52" s="520"/>
      <c r="X52" s="1166"/>
    </row>
    <row r="53" spans="1:24">
      <c r="C53" s="507" t="s">
        <v>22</v>
      </c>
      <c r="G53" s="505">
        <f>I53/Summary!$F$11</f>
        <v>633.65178397348416</v>
      </c>
      <c r="H53" s="506">
        <f>I53/$I$61</f>
        <v>0.82104565556567422</v>
      </c>
      <c r="I53" s="890">
        <f>I68</f>
        <v>32500000</v>
      </c>
      <c r="J53" s="890"/>
      <c r="K53" s="1018"/>
      <c r="Q53" s="505"/>
      <c r="R53" s="506"/>
      <c r="S53" s="324"/>
      <c r="T53" s="618"/>
      <c r="U53" s="1097"/>
      <c r="V53" s="628"/>
      <c r="X53" s="1167"/>
    </row>
    <row r="54" spans="1:24" ht="16.350000000000001">
      <c r="C54" s="507"/>
      <c r="G54" s="505"/>
      <c r="H54" s="506"/>
      <c r="I54" s="513"/>
      <c r="J54" s="513"/>
      <c r="K54" s="511"/>
      <c r="M54" s="2" t="s">
        <v>108</v>
      </c>
      <c r="Q54" s="505">
        <f>S54/Summary!$F$11</f>
        <v>331.94503676642614</v>
      </c>
      <c r="R54" s="506">
        <f>S54/$S$61</f>
        <v>0.43011325339386564</v>
      </c>
      <c r="S54" s="634">
        <f>Budget!F171-S42-S41</f>
        <v>17025460.935749996</v>
      </c>
      <c r="T54" s="618"/>
      <c r="U54" s="1097"/>
      <c r="V54" s="628"/>
      <c r="X54" s="1168"/>
    </row>
    <row r="55" spans="1:24">
      <c r="C55" s="8" t="s">
        <v>111</v>
      </c>
      <c r="D55" s="8"/>
      <c r="E55" s="8"/>
      <c r="F55" s="8"/>
      <c r="G55" s="502">
        <f>I55/Summary!$F$11</f>
        <v>138.11015116143633</v>
      </c>
      <c r="H55" s="503">
        <f>SUM(H56:H56)</f>
        <v>0.17895434443432578</v>
      </c>
      <c r="I55" s="540">
        <f>SUM(I56:I56)</f>
        <v>7083669.6530700698</v>
      </c>
      <c r="J55" s="1166"/>
      <c r="K55" s="511"/>
      <c r="M55" s="10" t="s">
        <v>116</v>
      </c>
      <c r="Q55" s="505">
        <f>S55/Summary!$F$11</f>
        <v>31.00203767401052</v>
      </c>
      <c r="R55" s="506">
        <f>S55/$S$61</f>
        <v>4.0170467423468748E-2</v>
      </c>
      <c r="S55" s="538">
        <f>SUM(Budget!F135,Budget!F206,Budget!F267)-S32-S33-S30+T55</f>
        <v>1590094.5122999996</v>
      </c>
      <c r="T55" s="618">
        <v>72888</v>
      </c>
      <c r="U55" s="1097"/>
      <c r="V55" s="628"/>
      <c r="W55" s="324"/>
      <c r="X55" s="1166"/>
    </row>
    <row r="56" spans="1:24">
      <c r="C56" s="2" t="s">
        <v>837</v>
      </c>
      <c r="G56" s="505">
        <f>I56/Summary!$F$11</f>
        <v>138.11015116143633</v>
      </c>
      <c r="H56" s="506">
        <f>I56/$I$61</f>
        <v>0.17895434443432578</v>
      </c>
      <c r="I56" s="890">
        <f>S61-I53</f>
        <v>7083669.6530700698</v>
      </c>
      <c r="J56" s="890"/>
      <c r="K56" s="511"/>
      <c r="T56" s="618"/>
      <c r="U56" s="1097"/>
      <c r="V56" s="628"/>
    </row>
    <row r="57" spans="1:24">
      <c r="J57" s="513"/>
      <c r="M57" s="2" t="s">
        <v>749</v>
      </c>
      <c r="Q57" s="505">
        <f>S57/Summary!$F$11</f>
        <v>22.126319288360307</v>
      </c>
      <c r="R57" s="506">
        <f t="shared" ref="R57:R59" si="3">S57/$S$61</f>
        <v>2.8669876397171824E-2</v>
      </c>
      <c r="S57" s="324">
        <f>SUM(Budget!F112,Budget!F180,Budget!F175)-S43</f>
        <v>1134858.9163000002</v>
      </c>
      <c r="T57" s="618"/>
      <c r="U57" s="1097"/>
      <c r="V57" s="628"/>
    </row>
    <row r="58" spans="1:24">
      <c r="J58" s="1166"/>
      <c r="K58" s="1002"/>
      <c r="T58" s="618"/>
      <c r="U58" s="1097"/>
      <c r="V58" s="628"/>
    </row>
    <row r="59" spans="1:24">
      <c r="C59" s="508" t="s">
        <v>106</v>
      </c>
      <c r="D59" s="8"/>
      <c r="E59" s="8"/>
      <c r="F59" s="8"/>
      <c r="G59" s="502">
        <f>I59/Summary!$F$11</f>
        <v>0</v>
      </c>
      <c r="H59" s="503">
        <f>H60</f>
        <v>0</v>
      </c>
      <c r="I59" s="540">
        <f>I60</f>
        <v>0</v>
      </c>
      <c r="J59" s="538"/>
      <c r="K59" s="935"/>
      <c r="M59" s="10" t="s">
        <v>645</v>
      </c>
      <c r="Q59" s="505">
        <f>S59/Summary!$F$11</f>
        <v>94.806494189561775</v>
      </c>
      <c r="R59" s="506">
        <f t="shared" si="3"/>
        <v>0.12284422160959206</v>
      </c>
      <c r="S59" s="538">
        <f>Budget!F250</f>
        <v>4862625.0869826237</v>
      </c>
      <c r="T59" s="618"/>
      <c r="U59" s="1097"/>
      <c r="V59" s="628"/>
      <c r="W59" s="324"/>
      <c r="X59" s="513"/>
    </row>
    <row r="60" spans="1:24">
      <c r="C60" s="1422" t="s">
        <v>832</v>
      </c>
      <c r="D60" s="30"/>
      <c r="E60" s="30"/>
      <c r="F60" s="30"/>
      <c r="G60" s="1410">
        <f>I60/Summary!$F$11</f>
        <v>0</v>
      </c>
      <c r="H60" s="506">
        <f>I60/$I$61</f>
        <v>0</v>
      </c>
      <c r="I60" s="1411">
        <f>S61-I52-I55</f>
        <v>0</v>
      </c>
      <c r="J60" s="538"/>
      <c r="K60" s="935"/>
      <c r="Q60" s="505"/>
      <c r="R60" s="506"/>
      <c r="S60" s="1199"/>
      <c r="T60" s="618"/>
      <c r="U60" s="1140"/>
      <c r="V60" s="628"/>
      <c r="W60" s="324"/>
      <c r="X60" s="513"/>
    </row>
    <row r="61" spans="1:24" ht="14.7" thickBot="1">
      <c r="C61" s="515" t="s">
        <v>107</v>
      </c>
      <c r="D61" s="515"/>
      <c r="E61" s="515"/>
      <c r="F61" s="515"/>
      <c r="G61" s="516">
        <f>I61/Summary!$F$11</f>
        <v>771.76193513492046</v>
      </c>
      <c r="H61" s="517">
        <f>H52+H55+H59</f>
        <v>1</v>
      </c>
      <c r="I61" s="518">
        <f>SUM(I52,I55,I59)</f>
        <v>39583669.65307007</v>
      </c>
      <c r="J61" s="1257"/>
      <c r="M61" s="519" t="s">
        <v>107</v>
      </c>
      <c r="N61" s="519"/>
      <c r="O61" s="519"/>
      <c r="P61" s="519"/>
      <c r="Q61" s="516">
        <f>SUM(Q52:Q60)</f>
        <v>771.76193513492046</v>
      </c>
      <c r="R61" s="517">
        <f>SUM(R52:R60)</f>
        <v>1</v>
      </c>
      <c r="S61" s="1125">
        <f>SUM(S52:S60)</f>
        <v>39583669.65307007</v>
      </c>
      <c r="T61" s="618"/>
      <c r="U61" s="1097"/>
      <c r="V61" s="628"/>
      <c r="W61" s="324"/>
      <c r="X61" s="513"/>
    </row>
    <row r="62" spans="1:24" ht="14.7" thickTop="1">
      <c r="C62" s="3"/>
      <c r="D62" s="3"/>
      <c r="E62" s="30"/>
      <c r="F62" s="30"/>
      <c r="G62" s="505"/>
      <c r="H62" s="1122"/>
      <c r="I62" s="1123"/>
      <c r="J62" s="1123"/>
      <c r="M62" s="891"/>
      <c r="Q62" s="505"/>
      <c r="R62" s="892"/>
      <c r="S62" s="1095"/>
      <c r="T62" s="618"/>
      <c r="U62" s="1097"/>
      <c r="V62" s="628"/>
      <c r="W62" s="324"/>
      <c r="X62" s="513"/>
    </row>
    <row r="63" spans="1:24" ht="16.350000000000001">
      <c r="A63" s="2" t="s">
        <v>1</v>
      </c>
      <c r="B63" s="5"/>
      <c r="C63" s="5" t="s">
        <v>648</v>
      </c>
      <c r="D63" s="5"/>
      <c r="E63" s="5"/>
      <c r="F63" s="5"/>
      <c r="G63" s="5"/>
      <c r="H63" s="5"/>
      <c r="I63" s="5"/>
      <c r="J63" s="5"/>
      <c r="K63" s="5"/>
      <c r="L63" s="5"/>
      <c r="M63" s="5"/>
      <c r="N63" s="5"/>
      <c r="O63" s="5"/>
      <c r="P63" s="5"/>
      <c r="Q63" s="5"/>
      <c r="R63" s="5"/>
      <c r="S63" s="6">
        <f>S48</f>
        <v>46223</v>
      </c>
      <c r="W63" s="890"/>
      <c r="X63" s="541"/>
    </row>
    <row r="64" spans="1:24">
      <c r="C64" s="2"/>
    </row>
    <row r="65" spans="3:27">
      <c r="C65" s="21" t="s">
        <v>99</v>
      </c>
      <c r="D65" s="8"/>
      <c r="E65" s="8"/>
      <c r="F65" s="8"/>
      <c r="G65" s="9" t="s">
        <v>100</v>
      </c>
      <c r="H65" s="9" t="s">
        <v>101</v>
      </c>
      <c r="I65" s="9" t="s">
        <v>102</v>
      </c>
      <c r="J65" s="1139"/>
      <c r="K65" s="1023" t="s">
        <v>742</v>
      </c>
      <c r="M65" s="21" t="s">
        <v>103</v>
      </c>
      <c r="N65" s="8"/>
      <c r="O65" s="8"/>
      <c r="P65" s="8"/>
      <c r="Q65" s="9" t="s">
        <v>100</v>
      </c>
      <c r="R65" s="9" t="s">
        <v>101</v>
      </c>
      <c r="S65" s="9" t="s">
        <v>102</v>
      </c>
      <c r="W65" s="1089"/>
      <c r="X65" s="618"/>
      <c r="Y65" s="14"/>
      <c r="Z65" s="14"/>
      <c r="AA65" s="14"/>
    </row>
    <row r="66" spans="3:27">
      <c r="C66" s="2"/>
      <c r="W66" s="614"/>
      <c r="X66" s="614"/>
      <c r="Y66" s="14"/>
      <c r="Z66" s="14"/>
      <c r="AA66" s="14"/>
    </row>
    <row r="67" spans="3:27">
      <c r="C67" s="508" t="s">
        <v>105</v>
      </c>
      <c r="D67" s="8"/>
      <c r="E67" s="8"/>
      <c r="F67" s="8"/>
      <c r="G67" s="502">
        <f>I67/Summary!$F$11</f>
        <v>633.65178397348416</v>
      </c>
      <c r="H67" s="503">
        <f>SUM(H68)</f>
        <v>0.66501133765451448</v>
      </c>
      <c r="I67" s="540">
        <f>SUM(I68)</f>
        <v>32500000</v>
      </c>
      <c r="J67" s="1166"/>
      <c r="K67" s="1271"/>
      <c r="M67" s="2" t="s">
        <v>33</v>
      </c>
      <c r="Q67" s="505">
        <f>S67/Summary!$F$11</f>
        <v>278.12433222850456</v>
      </c>
      <c r="R67" s="506">
        <f>S67/$S$76</f>
        <v>0.29188876112638884</v>
      </c>
      <c r="S67" s="634">
        <f>Budget!D14</f>
        <v>14264997</v>
      </c>
      <c r="V67" s="625" t="s">
        <v>515</v>
      </c>
      <c r="W67" s="618"/>
      <c r="X67" s="618"/>
      <c r="Y67" s="14"/>
      <c r="Z67" s="14"/>
      <c r="AA67" s="14"/>
    </row>
    <row r="68" spans="3:27">
      <c r="C68" s="507" t="s">
        <v>22</v>
      </c>
      <c r="G68" s="505">
        <f>I68/Summary!$F$11</f>
        <v>633.65178397348416</v>
      </c>
      <c r="H68" s="506">
        <f>I68/$I$76</f>
        <v>0.66501133765451448</v>
      </c>
      <c r="I68" s="890">
        <v>32500000</v>
      </c>
      <c r="J68" s="890"/>
      <c r="K68" s="1271">
        <f>I68/S76</f>
        <v>0.66501133765451448</v>
      </c>
      <c r="M68" s="10" t="s">
        <v>108</v>
      </c>
      <c r="Q68" s="505">
        <f>S68/Summary!$F$11</f>
        <v>353.33218182394228</v>
      </c>
      <c r="R68" s="506">
        <f>S68/$S$76</f>
        <v>0.37081866225908167</v>
      </c>
      <c r="S68" s="634">
        <f>Budget!D171</f>
        <v>18122407.605749998</v>
      </c>
      <c r="V68" s="625" t="s">
        <v>553</v>
      </c>
      <c r="W68" s="618"/>
      <c r="X68" s="618"/>
      <c r="Y68" s="14"/>
      <c r="Z68" s="14"/>
      <c r="AA68" s="14"/>
    </row>
    <row r="69" spans="3:27">
      <c r="C69" s="507"/>
      <c r="G69" s="505"/>
      <c r="H69" s="506"/>
      <c r="I69" s="513"/>
      <c r="J69" s="513"/>
      <c r="K69" s="1272"/>
      <c r="M69" s="10" t="s">
        <v>116</v>
      </c>
      <c r="Q69" s="505">
        <f>S69/Summary!$F$11</f>
        <v>110.85585144180152</v>
      </c>
      <c r="R69" s="506">
        <f>S69/$S$76</f>
        <v>0.11634212972913763</v>
      </c>
      <c r="S69" s="634">
        <f>Budget!D135+Budget!D175+Budget!D206+Budget!D267</f>
        <v>5685796.6204500003</v>
      </c>
      <c r="T69" s="617"/>
      <c r="U69" s="625"/>
      <c r="V69" s="629" t="s">
        <v>554</v>
      </c>
      <c r="W69" s="618"/>
      <c r="X69" s="618"/>
      <c r="Y69" s="14"/>
      <c r="Z69" s="14"/>
      <c r="AA69" s="14"/>
    </row>
    <row r="70" spans="3:27">
      <c r="C70" s="8" t="s">
        <v>111</v>
      </c>
      <c r="D70" s="8"/>
      <c r="E70" s="8"/>
      <c r="F70" s="8"/>
      <c r="G70" s="502">
        <f>SUM(G71)</f>
        <v>138.11015116143633</v>
      </c>
      <c r="H70" s="503">
        <f>SUM(H71)</f>
        <v>0.14494525019971749</v>
      </c>
      <c r="I70" s="540">
        <f>I71</f>
        <v>7083669.6530700698</v>
      </c>
      <c r="J70" s="1166"/>
      <c r="K70" s="1272"/>
      <c r="M70" s="2" t="s">
        <v>652</v>
      </c>
      <c r="Q70" s="505">
        <f>S70/Summary!$F$11</f>
        <v>41.463603041528565</v>
      </c>
      <c r="R70" s="506">
        <f>S70/$S$76</f>
        <v>4.3515645059363652E-2</v>
      </c>
      <c r="S70" s="634">
        <f>Budget!D174</f>
        <v>2126668.2000000002</v>
      </c>
      <c r="V70" s="629" t="s">
        <v>109</v>
      </c>
      <c r="W70" s="618"/>
      <c r="X70" s="618"/>
      <c r="Y70" s="14"/>
      <c r="Z70" s="14"/>
      <c r="AA70" s="14"/>
    </row>
    <row r="71" spans="3:27" ht="16.350000000000001">
      <c r="C71" s="2" t="s">
        <v>837</v>
      </c>
      <c r="G71" s="505">
        <f>I71/Summary!$F$11</f>
        <v>138.11015116143633</v>
      </c>
      <c r="H71" s="506">
        <f>I71/$I$76</f>
        <v>0.14494525019971749</v>
      </c>
      <c r="I71" s="890">
        <f>I56</f>
        <v>7083669.6530700698</v>
      </c>
      <c r="J71" s="890"/>
      <c r="K71" s="1271">
        <f>I71/S76</f>
        <v>0.14494525019971749</v>
      </c>
      <c r="M71" s="10" t="s">
        <v>645</v>
      </c>
      <c r="Q71" s="505">
        <f>S71/Summary!$F$11</f>
        <v>169.06761185845335</v>
      </c>
      <c r="R71" s="506">
        <f>S71/$S$76</f>
        <v>0.17743480182602811</v>
      </c>
      <c r="S71" s="634">
        <f>Budget!D251</f>
        <v>8671477.8122200724</v>
      </c>
      <c r="V71" s="625" t="s">
        <v>650</v>
      </c>
      <c r="W71" s="1092"/>
      <c r="X71" s="1092"/>
      <c r="Y71" s="14"/>
      <c r="Z71" s="14"/>
      <c r="AA71" s="14"/>
    </row>
    <row r="72" spans="3:27">
      <c r="C72" s="2"/>
      <c r="I72" s="513"/>
      <c r="J72" s="513"/>
      <c r="K72" s="507"/>
      <c r="M72" s="2" t="s">
        <v>695</v>
      </c>
      <c r="S72" s="324"/>
      <c r="T72" s="618"/>
      <c r="U72" s="630"/>
      <c r="W72" s="618"/>
      <c r="X72" s="614"/>
      <c r="Y72" s="14"/>
      <c r="Z72" s="14"/>
      <c r="AA72" s="14"/>
    </row>
    <row r="73" spans="3:27">
      <c r="C73" s="508" t="s">
        <v>106</v>
      </c>
      <c r="D73" s="8"/>
      <c r="E73" s="8"/>
      <c r="F73" s="8"/>
      <c r="G73" s="514">
        <f>SUM(G74:G75)</f>
        <v>181.08164525930994</v>
      </c>
      <c r="H73" s="503">
        <f>SUM(H74:H75)</f>
        <v>0.19004341214576798</v>
      </c>
      <c r="I73" s="540">
        <f>SUM(I74:I75)</f>
        <v>9287677.5853500068</v>
      </c>
      <c r="J73" s="1166"/>
      <c r="K73" s="1273"/>
      <c r="M73" s="10"/>
      <c r="Q73" s="505"/>
      <c r="R73" s="506"/>
      <c r="S73" s="539"/>
      <c r="T73" s="513"/>
      <c r="U73" s="631"/>
      <c r="W73" s="1090"/>
      <c r="X73" s="1091"/>
      <c r="Y73" s="14"/>
      <c r="Z73" s="14"/>
      <c r="AA73" s="14"/>
    </row>
    <row r="74" spans="3:27">
      <c r="C74" s="1203"/>
      <c r="D74" s="30"/>
      <c r="E74" s="30"/>
      <c r="F74" s="30"/>
      <c r="G74" s="501"/>
      <c r="H74" s="1204"/>
      <c r="I74" s="1095"/>
      <c r="J74" s="1095"/>
      <c r="K74" s="1274"/>
      <c r="M74" s="10"/>
      <c r="Q74" s="505"/>
      <c r="R74" s="506"/>
      <c r="S74" s="539"/>
      <c r="T74" s="618"/>
      <c r="U74" s="2"/>
      <c r="V74" s="632">
        <f>S76-Budget!D285</f>
        <v>0</v>
      </c>
      <c r="W74" s="1027"/>
      <c r="Y74" s="14"/>
      <c r="Z74" s="14"/>
      <c r="AA74" s="14"/>
    </row>
    <row r="75" spans="3:27">
      <c r="C75" s="508" t="s">
        <v>24</v>
      </c>
      <c r="G75" s="505">
        <f>I75/Summary!$F$11</f>
        <v>181.08164525930994</v>
      </c>
      <c r="H75" s="506">
        <f>I75/$I$76</f>
        <v>0.19004341214576798</v>
      </c>
      <c r="I75" s="538">
        <f>S76-I67-I70-I74</f>
        <v>9287677.5853500068</v>
      </c>
      <c r="K75" s="1273">
        <f>I75/S76</f>
        <v>0.19004341214576798</v>
      </c>
      <c r="M75" s="10"/>
      <c r="Q75" s="505"/>
      <c r="R75" s="506"/>
      <c r="S75" s="539"/>
      <c r="T75" s="618"/>
      <c r="U75" s="2"/>
      <c r="V75" s="632"/>
      <c r="W75" s="1027"/>
      <c r="Y75" s="14"/>
      <c r="Z75" s="14"/>
      <c r="AA75" s="14"/>
    </row>
    <row r="76" spans="3:27" ht="14.7" thickBot="1">
      <c r="C76" s="515" t="s">
        <v>107</v>
      </c>
      <c r="D76" s="515"/>
      <c r="E76" s="515"/>
      <c r="F76" s="515"/>
      <c r="G76" s="516">
        <f>+G73+G67+G70</f>
        <v>952.84358039423046</v>
      </c>
      <c r="H76" s="517">
        <f>SUM(H67,H70,H73)</f>
        <v>1</v>
      </c>
      <c r="I76" s="518">
        <f>SUM(I67,I73,I70)</f>
        <v>48871347.238420077</v>
      </c>
      <c r="J76" s="1257"/>
      <c r="M76" s="519" t="s">
        <v>107</v>
      </c>
      <c r="N76" s="519"/>
      <c r="O76" s="519"/>
      <c r="P76" s="519"/>
      <c r="Q76" s="516">
        <f>SUM(Q67:Q75)</f>
        <v>952.84358039423034</v>
      </c>
      <c r="R76" s="517">
        <f>SUM(R67:R75)</f>
        <v>0.99999999999999989</v>
      </c>
      <c r="S76" s="518">
        <f>SUM(S67:S75)</f>
        <v>48871347.238420077</v>
      </c>
      <c r="T76" s="1093"/>
      <c r="U76" s="1097"/>
      <c r="W76" s="14"/>
      <c r="X76" s="14"/>
      <c r="Y76" s="14"/>
      <c r="Z76" s="14"/>
      <c r="AA76" s="14"/>
    </row>
    <row r="77" spans="3:27" ht="14.7" thickTop="1">
      <c r="C77" s="2"/>
      <c r="X77" s="14"/>
      <c r="Y77" s="14"/>
      <c r="Z77" s="14"/>
      <c r="AA77" s="14"/>
    </row>
    <row r="78" spans="3:27">
      <c r="C78" s="520"/>
      <c r="I78" s="505"/>
      <c r="J78" s="505"/>
      <c r="S78" s="505"/>
      <c r="X78" s="14"/>
      <c r="Y78" s="14"/>
      <c r="Z78" s="14"/>
      <c r="AA78" s="14"/>
    </row>
    <row r="79" spans="3:27">
      <c r="M79" s="512"/>
      <c r="N79" s="13"/>
      <c r="O79" s="13"/>
      <c r="P79" s="13"/>
      <c r="Q79" s="522"/>
      <c r="R79" s="1021"/>
      <c r="S79" s="1022"/>
      <c r="U79" s="1141"/>
      <c r="W79" s="890"/>
    </row>
    <row r="80" spans="3:27">
      <c r="I80" s="538"/>
      <c r="J80" s="505"/>
      <c r="M80" s="324"/>
      <c r="N80" s="13"/>
      <c r="O80" s="13"/>
      <c r="P80" s="13"/>
      <c r="Q80" s="13"/>
      <c r="R80" s="13"/>
      <c r="S80" s="1019"/>
      <c r="W80" s="890"/>
      <c r="X80" s="1018"/>
    </row>
    <row r="81" spans="3:25">
      <c r="I81" s="523"/>
      <c r="J81" s="523"/>
      <c r="M81" s="1142"/>
      <c r="N81" s="13"/>
      <c r="O81" s="13"/>
      <c r="P81" s="13"/>
      <c r="Q81" s="13"/>
      <c r="R81" s="13"/>
      <c r="S81" s="624"/>
      <c r="W81" s="890"/>
      <c r="X81" s="1018"/>
    </row>
    <row r="82" spans="3:25">
      <c r="I82" s="505"/>
      <c r="J82" s="505"/>
      <c r="L82" s="505"/>
      <c r="M82" s="1143"/>
      <c r="S82" s="505"/>
      <c r="X82" s="1023"/>
    </row>
    <row r="83" spans="3:25">
      <c r="K83" s="524"/>
      <c r="S83" s="505"/>
      <c r="Y83" s="505"/>
    </row>
    <row r="84" spans="3:25">
      <c r="C84" s="525"/>
      <c r="I84" s="521"/>
      <c r="J84" s="521"/>
      <c r="K84" s="521"/>
      <c r="R84" s="1126"/>
      <c r="S84" s="521"/>
    </row>
    <row r="85" spans="3:25">
      <c r="C85" s="526"/>
      <c r="I85" s="521"/>
      <c r="J85" s="521"/>
      <c r="K85" s="521"/>
      <c r="R85" s="1126"/>
      <c r="S85" s="521"/>
    </row>
    <row r="86" spans="3:25">
      <c r="C86" s="526"/>
      <c r="I86" s="521"/>
      <c r="J86" s="521"/>
      <c r="K86" s="521"/>
      <c r="S86" s="521"/>
    </row>
    <row r="87" spans="3:25">
      <c r="C87" s="526"/>
      <c r="I87" s="521"/>
      <c r="J87" s="521"/>
      <c r="K87" s="521"/>
      <c r="S87" s="521"/>
    </row>
    <row r="88" spans="3:25">
      <c r="C88" s="526"/>
      <c r="I88" s="521"/>
      <c r="J88" s="521"/>
      <c r="K88" s="521"/>
      <c r="S88" s="521"/>
    </row>
    <row r="89" spans="3:25">
      <c r="C89" s="526"/>
      <c r="I89" s="521"/>
      <c r="J89" s="521"/>
      <c r="K89" s="521"/>
      <c r="S89" s="521"/>
    </row>
    <row r="90" spans="3:25">
      <c r="C90" s="526"/>
      <c r="I90" s="521"/>
      <c r="J90" s="521"/>
      <c r="K90" s="521"/>
      <c r="S90" s="521"/>
    </row>
    <row r="91" spans="3:25">
      <c r="C91" s="526"/>
      <c r="I91" s="521"/>
      <c r="J91" s="521"/>
      <c r="K91" s="521"/>
      <c r="S91" s="521"/>
    </row>
    <row r="92" spans="3:25">
      <c r="I92" s="521"/>
      <c r="J92" s="521"/>
      <c r="K92" s="521"/>
      <c r="S92" s="521"/>
    </row>
    <row r="93" spans="3:25">
      <c r="I93" s="527"/>
      <c r="J93" s="527"/>
      <c r="K93" s="521"/>
      <c r="S93" s="527"/>
    </row>
    <row r="97" spans="1:29">
      <c r="A97" s="2" t="s">
        <v>1</v>
      </c>
    </row>
    <row r="98" spans="1:29">
      <c r="K98" s="20"/>
    </row>
    <row r="99" spans="1:29">
      <c r="K99" s="20"/>
    </row>
    <row r="100" spans="1:29">
      <c r="K100" s="20"/>
    </row>
    <row r="101" spans="1:29">
      <c r="K101" s="20"/>
    </row>
    <row r="102" spans="1:29">
      <c r="K102" s="20"/>
    </row>
    <row r="103" spans="1:29">
      <c r="K103" s="528"/>
      <c r="AC103" s="528"/>
    </row>
  </sheetData>
  <mergeCells count="2">
    <mergeCell ref="B2:M2"/>
    <mergeCell ref="B3:S5"/>
  </mergeCells>
  <conditionalFormatting sqref="I84:K93 S84:S93">
    <cfRule type="containsText" dxfId="4" priority="1" operator="containsText" text="TRUE">
      <formula>NOT(ISERROR(SEARCH("TRUE",I84)))</formula>
    </cfRule>
    <cfRule type="containsText" dxfId="3" priority="2" operator="containsText" text="FALSE">
      <formula>NOT(ISERROR(SEARCH("FALSE",I84)))</formula>
    </cfRule>
  </conditionalFormatting>
  <pageMargins left="0.7" right="0.7" top="0.75" bottom="0.75" header="0.3" footer="0.3"/>
  <pageSetup scale="56" orientation="landscape" r:id="rId1"/>
  <colBreaks count="1" manualBreakCount="1">
    <brk id="20" max="1048575" man="1"/>
  </colBreaks>
  <ignoredErrors>
    <ignoredError sqref="S2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7DD6F-1DDF-4E81-8BD6-0BD279153533}">
  <sheetPr codeName="Sheet4">
    <tabColor theme="2" tint="-9.9978637043366805E-2"/>
    <pageSetUpPr fitToPage="1"/>
  </sheetPr>
  <dimension ref="A1:X516"/>
  <sheetViews>
    <sheetView showGridLines="0" view="pageBreakPreview" topLeftCell="B257" zoomScale="70" zoomScaleNormal="100" zoomScaleSheetLayoutView="70" workbookViewId="0">
      <selection activeCell="D219" sqref="D219"/>
    </sheetView>
  </sheetViews>
  <sheetFormatPr defaultColWidth="0" defaultRowHeight="14.35" outlineLevelRow="1" outlineLevelCol="1"/>
  <cols>
    <col min="1" max="1" width="2.5" style="39" customWidth="1"/>
    <col min="2" max="2" width="14.0546875" style="290" customWidth="1"/>
    <col min="3" max="3" width="64" style="291" customWidth="1"/>
    <col min="4" max="4" width="16.5546875" style="37" customWidth="1"/>
    <col min="5" max="5" width="16.5546875" style="38" customWidth="1"/>
    <col min="6" max="6" width="16.5546875" style="39" customWidth="1"/>
    <col min="7" max="7" width="39.71875" style="169" customWidth="1"/>
    <col min="8" max="8" width="25.5546875" style="1260" customWidth="1" outlineLevel="1"/>
    <col min="9" max="9" width="9.5" style="1267" customWidth="1" outlineLevel="1"/>
    <col min="10" max="10" width="26.0546875" style="39" bestFit="1" customWidth="1"/>
    <col min="11" max="11" width="13.5" style="39" customWidth="1"/>
    <col min="12" max="12" width="16.5546875" style="39" bestFit="1" customWidth="1"/>
    <col min="13" max="13" width="17" style="39" customWidth="1"/>
    <col min="14" max="14" width="16" style="39" bestFit="1" customWidth="1"/>
    <col min="15" max="15" width="11.0546875" style="39" bestFit="1" customWidth="1"/>
    <col min="16" max="16" width="23.0546875" style="39" bestFit="1" customWidth="1"/>
    <col min="17" max="17" width="8" style="39" customWidth="1"/>
    <col min="18" max="18" width="17.38671875" style="39" bestFit="1" customWidth="1"/>
    <col min="19" max="19" width="16.5546875" style="39" customWidth="1"/>
    <col min="20" max="20" width="14.71875" style="39" bestFit="1" customWidth="1"/>
    <col min="21" max="21" width="15.71875" style="39" customWidth="1"/>
    <col min="22" max="22" width="15.71875" style="39" hidden="1" customWidth="1"/>
    <col min="23" max="24" width="13.88671875" style="39" hidden="1" customWidth="1"/>
    <col min="25" max="16384" width="8.71875" style="39" hidden="1"/>
  </cols>
  <sheetData>
    <row r="1" spans="1:14" ht="6.75" customHeight="1">
      <c r="B1" s="1451" t="s">
        <v>823</v>
      </c>
      <c r="C1" s="1452"/>
      <c r="D1" s="1452"/>
      <c r="E1" s="1452"/>
      <c r="F1" s="1453"/>
    </row>
    <row r="2" spans="1:14" ht="19.7" customHeight="1" thickBot="1">
      <c r="B2" s="1454"/>
      <c r="C2" s="1455"/>
      <c r="D2" s="1455"/>
      <c r="E2" s="1455"/>
      <c r="F2" s="1456"/>
      <c r="H2" s="1261"/>
    </row>
    <row r="3" spans="1:14" ht="36.700000000000003" customHeight="1">
      <c r="B3" s="1382" t="s">
        <v>118</v>
      </c>
      <c r="C3" s="1383" t="s">
        <v>119</v>
      </c>
      <c r="D3" s="1384" t="s">
        <v>120</v>
      </c>
      <c r="E3" s="1385" t="s">
        <v>121</v>
      </c>
      <c r="F3" s="1386" t="s">
        <v>122</v>
      </c>
      <c r="G3" s="837" t="s">
        <v>343</v>
      </c>
      <c r="H3" s="1262" t="s">
        <v>559</v>
      </c>
      <c r="I3" s="1299"/>
    </row>
    <row r="4" spans="1:14">
      <c r="B4" s="936">
        <v>1000</v>
      </c>
      <c r="C4" s="292" t="s">
        <v>124</v>
      </c>
      <c r="D4" s="1003"/>
      <c r="E4" s="293"/>
      <c r="F4" s="937"/>
    </row>
    <row r="5" spans="1:14" outlineLevel="1">
      <c r="B5" s="938">
        <v>1100</v>
      </c>
      <c r="C5" s="294" t="s">
        <v>125</v>
      </c>
      <c r="D5" s="1004"/>
      <c r="E5" s="295"/>
      <c r="F5" s="939"/>
      <c r="M5" s="838"/>
    </row>
    <row r="6" spans="1:14" outlineLevel="1">
      <c r="B6" s="938">
        <v>1101</v>
      </c>
      <c r="C6" s="296" t="s">
        <v>126</v>
      </c>
      <c r="D6" s="1004">
        <f>3000000+353333</f>
        <v>3353333</v>
      </c>
      <c r="E6" s="297">
        <f>320000+33333</f>
        <v>353333</v>
      </c>
      <c r="F6" s="940">
        <f>D6-E6</f>
        <v>3000000</v>
      </c>
      <c r="G6" s="169" t="s">
        <v>743</v>
      </c>
      <c r="H6" s="1260">
        <f>F6</f>
        <v>3000000</v>
      </c>
      <c r="M6" s="839"/>
      <c r="N6" s="40"/>
    </row>
    <row r="7" spans="1:14" outlineLevel="1">
      <c r="B7" s="938">
        <v>1102</v>
      </c>
      <c r="C7" s="296" t="s">
        <v>127</v>
      </c>
      <c r="D7" s="1004">
        <f>10911664</f>
        <v>10911664</v>
      </c>
      <c r="E7" s="297">
        <f>845000+66664</f>
        <v>911664</v>
      </c>
      <c r="F7" s="940">
        <f t="shared" ref="F7:F13" si="0">D7-E7</f>
        <v>10000000</v>
      </c>
      <c r="G7" s="169" t="s">
        <v>743</v>
      </c>
      <c r="H7" s="1260">
        <f>F7</f>
        <v>10000000</v>
      </c>
      <c r="M7" s="839"/>
      <c r="N7" s="40"/>
    </row>
    <row r="8" spans="1:14" outlineLevel="1">
      <c r="B8" s="938">
        <v>1103</v>
      </c>
      <c r="C8" s="296" t="s">
        <v>128</v>
      </c>
      <c r="D8" s="1004">
        <v>0</v>
      </c>
      <c r="E8" s="297">
        <v>0</v>
      </c>
      <c r="F8" s="940">
        <f>D8-E8</f>
        <v>0</v>
      </c>
      <c r="M8" s="40"/>
      <c r="N8" s="840"/>
    </row>
    <row r="9" spans="1:14" outlineLevel="1">
      <c r="B9" s="938">
        <v>1104</v>
      </c>
      <c r="C9" s="296"/>
      <c r="D9" s="1004"/>
      <c r="E9" s="297"/>
      <c r="F9" s="940">
        <f t="shared" si="0"/>
        <v>0</v>
      </c>
      <c r="G9" s="1164"/>
      <c r="M9" s="40"/>
    </row>
    <row r="10" spans="1:14" outlineLevel="1">
      <c r="B10" s="938">
        <v>1105</v>
      </c>
      <c r="C10" s="296" t="s">
        <v>129</v>
      </c>
      <c r="D10" s="1004">
        <v>0</v>
      </c>
      <c r="E10" s="297">
        <v>0</v>
      </c>
      <c r="F10" s="940">
        <f t="shared" si="0"/>
        <v>0</v>
      </c>
      <c r="M10" s="41"/>
    </row>
    <row r="11" spans="1:14" outlineLevel="1">
      <c r="B11" s="938">
        <v>1106</v>
      </c>
      <c r="C11" s="296" t="s">
        <v>130</v>
      </c>
      <c r="D11" s="1004">
        <v>0</v>
      </c>
      <c r="E11" s="297">
        <v>0</v>
      </c>
      <c r="F11" s="940">
        <f t="shared" si="0"/>
        <v>0</v>
      </c>
      <c r="G11" s="1164"/>
    </row>
    <row r="12" spans="1:14" outlineLevel="1">
      <c r="B12" s="938">
        <v>1107</v>
      </c>
      <c r="C12" s="296" t="s">
        <v>131</v>
      </c>
      <c r="D12" s="1004">
        <v>0</v>
      </c>
      <c r="E12" s="297">
        <v>0</v>
      </c>
      <c r="F12" s="940">
        <f t="shared" si="0"/>
        <v>0</v>
      </c>
      <c r="M12" s="841"/>
    </row>
    <row r="13" spans="1:14" outlineLevel="1">
      <c r="B13" s="938">
        <v>1108</v>
      </c>
      <c r="C13" s="298" t="s">
        <v>132</v>
      </c>
      <c r="D13" s="1004">
        <v>0</v>
      </c>
      <c r="E13" s="297">
        <v>0</v>
      </c>
      <c r="F13" s="940">
        <f t="shared" si="0"/>
        <v>0</v>
      </c>
    </row>
    <row r="14" spans="1:14" ht="14.7" outlineLevel="1" thickBot="1">
      <c r="B14" s="941">
        <v>1100</v>
      </c>
      <c r="C14" s="299" t="s">
        <v>133</v>
      </c>
      <c r="D14" s="1005">
        <f>SUM(D5:D13)</f>
        <v>14264997</v>
      </c>
      <c r="E14" s="300">
        <f>SUM(E5:E13)</f>
        <v>1264997</v>
      </c>
      <c r="F14" s="942">
        <f>SUM(F5:F13)</f>
        <v>13000000</v>
      </c>
    </row>
    <row r="15" spans="1:14">
      <c r="A15" s="39" t="s">
        <v>1</v>
      </c>
      <c r="B15" s="943"/>
      <c r="C15" s="301" t="s">
        <v>134</v>
      </c>
      <c r="D15" s="1006">
        <f>D14</f>
        <v>14264997</v>
      </c>
      <c r="E15" s="302">
        <f>E14</f>
        <v>1264997</v>
      </c>
      <c r="F15" s="944">
        <f>F14</f>
        <v>13000000</v>
      </c>
      <c r="G15" s="842"/>
      <c r="H15" s="1263">
        <f>SUM(H5:H14)</f>
        <v>13000000</v>
      </c>
      <c r="M15" s="40"/>
    </row>
    <row r="16" spans="1:14">
      <c r="B16" s="945"/>
      <c r="C16" s="946"/>
      <c r="D16" s="1007"/>
      <c r="E16" s="947"/>
      <c r="F16" s="948"/>
    </row>
    <row r="17" spans="2:17">
      <c r="B17" s="936">
        <v>2000</v>
      </c>
      <c r="C17" s="292" t="s">
        <v>135</v>
      </c>
      <c r="D17" s="1008"/>
      <c r="E17" s="303"/>
      <c r="F17" s="949"/>
      <c r="O17" s="48"/>
      <c r="P17" s="843"/>
    </row>
    <row r="18" spans="2:17" outlineLevel="1">
      <c r="B18" s="938">
        <v>2100</v>
      </c>
      <c r="C18" s="294" t="s">
        <v>136</v>
      </c>
      <c r="D18" s="1009"/>
      <c r="E18" s="304"/>
      <c r="F18" s="940"/>
      <c r="N18" s="42"/>
      <c r="O18" s="42"/>
      <c r="P18" s="42"/>
      <c r="Q18" s="839"/>
    </row>
    <row r="19" spans="2:17" outlineLevel="1">
      <c r="B19" s="938">
        <v>2101</v>
      </c>
      <c r="C19" s="950" t="s">
        <v>137</v>
      </c>
      <c r="D19" s="1009">
        <v>130851.57</v>
      </c>
      <c r="E19" s="304">
        <v>130851.57</v>
      </c>
      <c r="F19" s="940">
        <f t="shared" ref="F19:F29" si="1">D19-E19</f>
        <v>0</v>
      </c>
      <c r="G19" s="169" t="s">
        <v>744</v>
      </c>
      <c r="N19" s="42"/>
      <c r="O19" s="42"/>
      <c r="Q19" s="839"/>
    </row>
    <row r="20" spans="2:17" outlineLevel="1">
      <c r="B20" s="938">
        <v>2102</v>
      </c>
      <c r="C20" s="950" t="s">
        <v>138</v>
      </c>
      <c r="D20" s="1009">
        <v>0</v>
      </c>
      <c r="E20" s="304">
        <v>0</v>
      </c>
      <c r="F20" s="940">
        <f t="shared" si="1"/>
        <v>0</v>
      </c>
      <c r="N20" s="843"/>
      <c r="O20" s="42"/>
    </row>
    <row r="21" spans="2:17" outlineLevel="1">
      <c r="B21" s="938">
        <v>2103</v>
      </c>
      <c r="C21" s="950" t="s">
        <v>139</v>
      </c>
      <c r="D21" s="1009">
        <v>0</v>
      </c>
      <c r="E21" s="304">
        <v>0</v>
      </c>
      <c r="F21" s="940">
        <f t="shared" si="1"/>
        <v>0</v>
      </c>
      <c r="N21" s="843"/>
      <c r="O21" s="42"/>
    </row>
    <row r="22" spans="2:17" outlineLevel="1">
      <c r="B22" s="938">
        <v>2104</v>
      </c>
      <c r="C22" s="950" t="s">
        <v>140</v>
      </c>
      <c r="D22" s="1009">
        <v>0</v>
      </c>
      <c r="E22" s="304">
        <v>0</v>
      </c>
      <c r="F22" s="940">
        <f t="shared" si="1"/>
        <v>0</v>
      </c>
      <c r="P22" s="844"/>
    </row>
    <row r="23" spans="2:17" outlineLevel="1">
      <c r="B23" s="938">
        <v>2105</v>
      </c>
      <c r="C23" s="950" t="s">
        <v>141</v>
      </c>
      <c r="D23" s="1009">
        <v>0</v>
      </c>
      <c r="E23" s="304">
        <v>0</v>
      </c>
      <c r="F23" s="940">
        <f t="shared" si="1"/>
        <v>0</v>
      </c>
      <c r="O23" s="42"/>
      <c r="P23" s="42"/>
    </row>
    <row r="24" spans="2:17" outlineLevel="1">
      <c r="B24" s="938">
        <v>2106</v>
      </c>
      <c r="C24" s="950" t="s">
        <v>142</v>
      </c>
      <c r="D24" s="1009">
        <v>20000</v>
      </c>
      <c r="E24" s="304">
        <v>20000</v>
      </c>
      <c r="F24" s="940">
        <f t="shared" si="1"/>
        <v>0</v>
      </c>
    </row>
    <row r="25" spans="2:17" outlineLevel="1">
      <c r="B25" s="938">
        <v>2107</v>
      </c>
      <c r="C25" s="950" t="s">
        <v>143</v>
      </c>
      <c r="D25" s="1009">
        <v>0</v>
      </c>
      <c r="E25" s="304">
        <v>0</v>
      </c>
      <c r="F25" s="940">
        <f t="shared" si="1"/>
        <v>0</v>
      </c>
      <c r="O25" s="42"/>
    </row>
    <row r="26" spans="2:17" outlineLevel="1">
      <c r="B26" s="938">
        <v>2108</v>
      </c>
      <c r="C26" s="950" t="s">
        <v>144</v>
      </c>
      <c r="D26" s="1009">
        <v>0</v>
      </c>
      <c r="E26" s="304">
        <v>0</v>
      </c>
      <c r="F26" s="940">
        <f t="shared" si="1"/>
        <v>0</v>
      </c>
      <c r="O26" s="42"/>
    </row>
    <row r="27" spans="2:17" outlineLevel="1">
      <c r="B27" s="938">
        <v>2109</v>
      </c>
      <c r="C27" s="950" t="s">
        <v>145</v>
      </c>
      <c r="D27" s="1009">
        <v>0</v>
      </c>
      <c r="E27" s="304">
        <v>0</v>
      </c>
      <c r="F27" s="940">
        <f t="shared" si="1"/>
        <v>0</v>
      </c>
      <c r="O27" s="42"/>
    </row>
    <row r="28" spans="2:17" outlineLevel="1">
      <c r="B28" s="938">
        <v>2110</v>
      </c>
      <c r="C28" s="950" t="s">
        <v>146</v>
      </c>
      <c r="D28" s="1009">
        <v>15579</v>
      </c>
      <c r="E28" s="304">
        <v>0</v>
      </c>
      <c r="F28" s="940">
        <f t="shared" si="1"/>
        <v>15579</v>
      </c>
      <c r="H28" s="1260">
        <f>F28</f>
        <v>15579</v>
      </c>
    </row>
    <row r="29" spans="2:17" outlineLevel="1">
      <c r="B29" s="938">
        <v>2111</v>
      </c>
      <c r="C29" s="950" t="s">
        <v>147</v>
      </c>
      <c r="D29" s="1009">
        <v>0</v>
      </c>
      <c r="E29" s="304">
        <v>0</v>
      </c>
      <c r="F29" s="940">
        <f t="shared" si="1"/>
        <v>0</v>
      </c>
    </row>
    <row r="30" spans="2:17" outlineLevel="1">
      <c r="B30" s="951">
        <v>2100</v>
      </c>
      <c r="C30" s="305" t="s">
        <v>148</v>
      </c>
      <c r="D30" s="1010">
        <f>SUM(D19:D29)</f>
        <v>166430.57</v>
      </c>
      <c r="E30" s="306">
        <f>SUM(E19:E29)</f>
        <v>150851.57</v>
      </c>
      <c r="F30" s="952">
        <f>SUM(F19:F29)</f>
        <v>15579</v>
      </c>
    </row>
    <row r="31" spans="2:17" outlineLevel="1">
      <c r="B31" s="938">
        <v>2200</v>
      </c>
      <c r="C31" s="953" t="s">
        <v>149</v>
      </c>
      <c r="D31" s="1009"/>
      <c r="E31" s="304"/>
      <c r="F31" s="940"/>
    </row>
    <row r="32" spans="2:17" outlineLevel="1">
      <c r="B32" s="938">
        <v>2201</v>
      </c>
      <c r="C32" s="950" t="s">
        <v>150</v>
      </c>
      <c r="D32" s="1009">
        <f>40000+12500</f>
        <v>52500</v>
      </c>
      <c r="E32" s="304">
        <v>2340</v>
      </c>
      <c r="F32" s="940">
        <f t="shared" ref="F32:F37" si="2">D32-E32</f>
        <v>50160</v>
      </c>
      <c r="G32" s="169" t="s">
        <v>151</v>
      </c>
      <c r="H32" s="1260">
        <f>F32</f>
        <v>50160</v>
      </c>
    </row>
    <row r="33" spans="2:13" outlineLevel="1">
      <c r="B33" s="938">
        <v>2202</v>
      </c>
      <c r="C33" s="950" t="s">
        <v>152</v>
      </c>
      <c r="D33" s="1009">
        <v>15816</v>
      </c>
      <c r="E33" s="304">
        <v>15816</v>
      </c>
      <c r="F33" s="940">
        <f t="shared" si="2"/>
        <v>0</v>
      </c>
    </row>
    <row r="34" spans="2:13" outlineLevel="1">
      <c r="B34" s="938">
        <v>2203</v>
      </c>
      <c r="C34" s="950" t="s">
        <v>153</v>
      </c>
      <c r="D34" s="1009">
        <f>305019+30000</f>
        <v>335019</v>
      </c>
      <c r="E34" s="304">
        <v>305019</v>
      </c>
      <c r="F34" s="940">
        <f t="shared" si="2"/>
        <v>30000</v>
      </c>
      <c r="G34" s="169" t="s">
        <v>154</v>
      </c>
      <c r="H34" s="1260">
        <f>F34</f>
        <v>30000</v>
      </c>
    </row>
    <row r="35" spans="2:13" outlineLevel="1">
      <c r="B35" s="938">
        <v>2204</v>
      </c>
      <c r="C35" s="950" t="s">
        <v>155</v>
      </c>
      <c r="D35" s="1009">
        <f>24724.09+13226</f>
        <v>37950.089999999997</v>
      </c>
      <c r="E35" s="304">
        <v>24724.09</v>
      </c>
      <c r="F35" s="940">
        <f t="shared" si="2"/>
        <v>13225.999999999996</v>
      </c>
      <c r="G35" s="169" t="s">
        <v>755</v>
      </c>
    </row>
    <row r="36" spans="2:13" outlineLevel="1">
      <c r="B36" s="938">
        <v>2205</v>
      </c>
      <c r="C36" s="950" t="s">
        <v>156</v>
      </c>
      <c r="D36" s="1009">
        <v>0</v>
      </c>
      <c r="E36" s="304">
        <v>0</v>
      </c>
      <c r="F36" s="940">
        <f t="shared" si="2"/>
        <v>0</v>
      </c>
    </row>
    <row r="37" spans="2:13" outlineLevel="1">
      <c r="B37" s="938">
        <v>2206</v>
      </c>
      <c r="C37" s="950" t="s">
        <v>157</v>
      </c>
      <c r="D37" s="1009">
        <v>15200</v>
      </c>
      <c r="E37" s="304">
        <v>15200</v>
      </c>
      <c r="F37" s="940">
        <f t="shared" si="2"/>
        <v>0</v>
      </c>
    </row>
    <row r="38" spans="2:13" outlineLevel="1">
      <c r="B38" s="938">
        <v>2207</v>
      </c>
      <c r="C38" s="950" t="s">
        <v>747</v>
      </c>
      <c r="D38" s="1009">
        <v>200000</v>
      </c>
      <c r="E38" s="304">
        <v>0</v>
      </c>
      <c r="F38" s="940">
        <f>D38-E38</f>
        <v>200000</v>
      </c>
      <c r="H38" s="1260">
        <f>F38</f>
        <v>200000</v>
      </c>
    </row>
    <row r="39" spans="2:13" s="38" customFormat="1" outlineLevel="1">
      <c r="B39" s="951">
        <v>2200</v>
      </c>
      <c r="C39" s="305" t="s">
        <v>158</v>
      </c>
      <c r="D39" s="1010">
        <f>SUM(D32:D38)</f>
        <v>656485.09</v>
      </c>
      <c r="E39" s="306">
        <f>SUM(E32:E37)</f>
        <v>363099.09</v>
      </c>
      <c r="F39" s="952">
        <f>SUM(F32:F37)</f>
        <v>93386</v>
      </c>
      <c r="G39" s="845"/>
      <c r="H39" s="1260"/>
      <c r="I39" s="1267"/>
    </row>
    <row r="40" spans="2:13" outlineLevel="1">
      <c r="B40" s="938">
        <v>2300</v>
      </c>
      <c r="C40" s="953" t="s">
        <v>159</v>
      </c>
      <c r="D40" s="1009">
        <v>0</v>
      </c>
      <c r="E40" s="304"/>
      <c r="F40" s="940"/>
    </row>
    <row r="41" spans="2:13" outlineLevel="1">
      <c r="B41" s="938">
        <v>2301</v>
      </c>
      <c r="C41" s="950" t="s">
        <v>160</v>
      </c>
      <c r="D41" s="1009">
        <v>538891.12</v>
      </c>
      <c r="E41" s="304">
        <v>0</v>
      </c>
      <c r="F41" s="940">
        <f t="shared" ref="F41:F52" si="3">D41-E41</f>
        <v>538891.12</v>
      </c>
      <c r="H41" s="1260">
        <f>100000</f>
        <v>100000</v>
      </c>
    </row>
    <row r="42" spans="2:13" outlineLevel="1">
      <c r="B42" s="938">
        <v>2302</v>
      </c>
      <c r="C42" s="950" t="s">
        <v>161</v>
      </c>
      <c r="D42" s="1009">
        <f>25000*32</f>
        <v>800000</v>
      </c>
      <c r="E42" s="304">
        <v>0</v>
      </c>
      <c r="F42" s="940">
        <f>D42-E42</f>
        <v>800000</v>
      </c>
      <c r="G42" s="842"/>
      <c r="M42" s="846"/>
    </row>
    <row r="43" spans="2:13" outlineLevel="1">
      <c r="B43" s="938">
        <v>2303</v>
      </c>
      <c r="C43" s="950" t="s">
        <v>162</v>
      </c>
      <c r="D43" s="1009">
        <f>G43*0.01</f>
        <v>100000</v>
      </c>
      <c r="E43" s="304">
        <v>0</v>
      </c>
      <c r="F43" s="940">
        <f>D43-E43</f>
        <v>100000</v>
      </c>
      <c r="G43" s="1280">
        <v>10000000</v>
      </c>
    </row>
    <row r="44" spans="2:13" outlineLevel="1">
      <c r="B44" s="938">
        <v>2304</v>
      </c>
      <c r="C44" s="950" t="s">
        <v>163</v>
      </c>
      <c r="D44" s="1009">
        <v>0</v>
      </c>
      <c r="E44" s="304">
        <v>0</v>
      </c>
      <c r="F44" s="940">
        <f t="shared" si="3"/>
        <v>0</v>
      </c>
    </row>
    <row r="45" spans="2:13" outlineLevel="1">
      <c r="B45" s="938">
        <v>2305</v>
      </c>
      <c r="C45" s="950" t="s">
        <v>164</v>
      </c>
      <c r="D45" s="1009">
        <v>0</v>
      </c>
      <c r="E45" s="304">
        <v>0</v>
      </c>
      <c r="F45" s="940">
        <f t="shared" si="3"/>
        <v>0</v>
      </c>
    </row>
    <row r="46" spans="2:13" outlineLevel="1">
      <c r="B46" s="938">
        <v>2306</v>
      </c>
      <c r="C46" s="950" t="s">
        <v>165</v>
      </c>
      <c r="D46" s="1009">
        <v>0</v>
      </c>
      <c r="E46" s="304">
        <v>0</v>
      </c>
      <c r="F46" s="940">
        <f t="shared" si="3"/>
        <v>0</v>
      </c>
    </row>
    <row r="47" spans="2:13" outlineLevel="1">
      <c r="B47" s="938">
        <v>2307</v>
      </c>
      <c r="C47" s="950" t="s">
        <v>166</v>
      </c>
      <c r="D47" s="1009">
        <v>31435</v>
      </c>
      <c r="E47" s="304">
        <v>0</v>
      </c>
      <c r="F47" s="940">
        <f t="shared" si="3"/>
        <v>31435</v>
      </c>
    </row>
    <row r="48" spans="2:13" outlineLevel="1">
      <c r="B48" s="938">
        <v>2308</v>
      </c>
      <c r="C48" s="950" t="s">
        <v>167</v>
      </c>
      <c r="D48" s="1009">
        <v>17891</v>
      </c>
      <c r="E48" s="304">
        <v>0</v>
      </c>
      <c r="F48" s="940">
        <f t="shared" si="3"/>
        <v>17891</v>
      </c>
    </row>
    <row r="49" spans="2:9" outlineLevel="1">
      <c r="B49" s="938">
        <v>2309</v>
      </c>
      <c r="C49" s="950" t="s">
        <v>168</v>
      </c>
      <c r="D49" s="1009">
        <v>0</v>
      </c>
      <c r="E49" s="304">
        <v>0</v>
      </c>
      <c r="F49" s="940">
        <f t="shared" si="3"/>
        <v>0</v>
      </c>
    </row>
    <row r="50" spans="2:9" outlineLevel="1">
      <c r="B50" s="938">
        <v>2310</v>
      </c>
      <c r="C50" s="950" t="s">
        <v>169</v>
      </c>
      <c r="D50" s="1009">
        <v>81320</v>
      </c>
      <c r="E50" s="304">
        <v>0</v>
      </c>
      <c r="F50" s="940">
        <f t="shared" si="3"/>
        <v>81320</v>
      </c>
    </row>
    <row r="51" spans="2:9" outlineLevel="1">
      <c r="B51" s="938">
        <v>2311</v>
      </c>
      <c r="C51" s="950" t="s">
        <v>170</v>
      </c>
      <c r="D51" s="1009">
        <v>194482.98</v>
      </c>
      <c r="E51" s="304">
        <v>0</v>
      </c>
      <c r="F51" s="940">
        <f t="shared" si="3"/>
        <v>194482.98</v>
      </c>
    </row>
    <row r="52" spans="2:9" outlineLevel="1">
      <c r="B52" s="938">
        <v>2312</v>
      </c>
      <c r="C52" s="950" t="s">
        <v>761</v>
      </c>
      <c r="D52" s="1009">
        <v>200000</v>
      </c>
      <c r="E52" s="304">
        <v>0</v>
      </c>
      <c r="F52" s="940">
        <f t="shared" si="3"/>
        <v>200000</v>
      </c>
      <c r="G52" s="1280"/>
    </row>
    <row r="53" spans="2:9" s="38" customFormat="1" outlineLevel="1">
      <c r="B53" s="951">
        <v>2300</v>
      </c>
      <c r="C53" s="305" t="s">
        <v>172</v>
      </c>
      <c r="D53" s="1010">
        <f>SUM(D41:D52)</f>
        <v>1964020.1</v>
      </c>
      <c r="E53" s="306">
        <f>SUM(E41:E52)</f>
        <v>0</v>
      </c>
      <c r="F53" s="952">
        <f>SUM(F41:F52)</f>
        <v>1964020.1</v>
      </c>
      <c r="G53" s="845"/>
      <c r="H53" s="1260"/>
      <c r="I53" s="1267"/>
    </row>
    <row r="54" spans="2:9" outlineLevel="1">
      <c r="B54" s="938">
        <v>2400</v>
      </c>
      <c r="C54" s="953" t="s">
        <v>173</v>
      </c>
      <c r="D54" s="1009"/>
      <c r="E54" s="304"/>
      <c r="F54" s="940"/>
    </row>
    <row r="55" spans="2:9" outlineLevel="1">
      <c r="B55" s="938">
        <v>2401</v>
      </c>
      <c r="C55" s="296" t="s">
        <v>174</v>
      </c>
      <c r="D55" s="1009">
        <v>105246</v>
      </c>
      <c r="E55" s="304">
        <v>105246</v>
      </c>
      <c r="F55" s="940">
        <f t="shared" ref="F55:F69" si="4">D55-E55</f>
        <v>0</v>
      </c>
      <c r="H55" s="1263">
        <f>F55</f>
        <v>0</v>
      </c>
    </row>
    <row r="56" spans="2:9" outlineLevel="1">
      <c r="B56" s="938">
        <v>2402</v>
      </c>
      <c r="C56" s="296" t="s">
        <v>175</v>
      </c>
      <c r="D56" s="1009">
        <v>500000</v>
      </c>
      <c r="E56" s="304">
        <v>35988.9</v>
      </c>
      <c r="F56" s="940">
        <f t="shared" si="4"/>
        <v>464011.1</v>
      </c>
      <c r="G56" s="169" t="s">
        <v>598</v>
      </c>
      <c r="H56" s="1260">
        <f>F56</f>
        <v>464011.1</v>
      </c>
    </row>
    <row r="57" spans="2:9" outlineLevel="1">
      <c r="B57" s="938">
        <v>2403</v>
      </c>
      <c r="C57" s="296" t="s">
        <v>176</v>
      </c>
      <c r="D57" s="1009">
        <v>100000</v>
      </c>
      <c r="E57" s="304">
        <v>0</v>
      </c>
      <c r="F57" s="940">
        <f t="shared" si="4"/>
        <v>100000</v>
      </c>
    </row>
    <row r="58" spans="2:9" outlineLevel="1">
      <c r="B58" s="938">
        <v>2404</v>
      </c>
      <c r="C58" s="296" t="s">
        <v>177</v>
      </c>
      <c r="D58" s="1009">
        <v>7603</v>
      </c>
      <c r="E58" s="304">
        <v>7603</v>
      </c>
      <c r="F58" s="940">
        <f t="shared" si="4"/>
        <v>0</v>
      </c>
      <c r="H58" s="1260">
        <f t="shared" ref="H58:H64" si="5">F58</f>
        <v>0</v>
      </c>
    </row>
    <row r="59" spans="2:9" outlineLevel="1">
      <c r="B59" s="938">
        <v>2405</v>
      </c>
      <c r="C59" s="296" t="s">
        <v>178</v>
      </c>
      <c r="D59" s="1009">
        <v>0</v>
      </c>
      <c r="E59" s="304">
        <v>0</v>
      </c>
      <c r="F59" s="940">
        <f t="shared" si="4"/>
        <v>0</v>
      </c>
      <c r="H59" s="1260">
        <f t="shared" si="5"/>
        <v>0</v>
      </c>
    </row>
    <row r="60" spans="2:9" outlineLevel="1">
      <c r="B60" s="938">
        <v>2406</v>
      </c>
      <c r="C60" s="296" t="s">
        <v>179</v>
      </c>
      <c r="D60" s="1009">
        <v>0</v>
      </c>
      <c r="E60" s="304">
        <v>0</v>
      </c>
      <c r="F60" s="940">
        <f t="shared" si="4"/>
        <v>0</v>
      </c>
      <c r="H60" s="1260">
        <f t="shared" si="5"/>
        <v>0</v>
      </c>
    </row>
    <row r="61" spans="2:9" outlineLevel="1">
      <c r="B61" s="938">
        <v>2407</v>
      </c>
      <c r="C61" s="296" t="s">
        <v>180</v>
      </c>
      <c r="D61" s="1009">
        <v>15000</v>
      </c>
      <c r="E61" s="304">
        <v>0</v>
      </c>
      <c r="F61" s="940">
        <f t="shared" si="4"/>
        <v>15000</v>
      </c>
      <c r="H61" s="1260">
        <f t="shared" si="5"/>
        <v>15000</v>
      </c>
    </row>
    <row r="62" spans="2:9" outlineLevel="1">
      <c r="B62" s="938">
        <v>2408</v>
      </c>
      <c r="C62" s="296" t="s">
        <v>181</v>
      </c>
      <c r="D62" s="1009">
        <v>0</v>
      </c>
      <c r="E62" s="304">
        <v>0</v>
      </c>
      <c r="F62" s="940">
        <f t="shared" si="4"/>
        <v>0</v>
      </c>
      <c r="H62" s="1260">
        <f t="shared" si="5"/>
        <v>0</v>
      </c>
    </row>
    <row r="63" spans="2:9" outlineLevel="1">
      <c r="B63" s="938">
        <v>2409</v>
      </c>
      <c r="C63" s="296" t="s">
        <v>182</v>
      </c>
      <c r="D63" s="1009">
        <v>0</v>
      </c>
      <c r="E63" s="304">
        <v>0</v>
      </c>
      <c r="F63" s="940">
        <f t="shared" si="4"/>
        <v>0</v>
      </c>
      <c r="H63" s="1260">
        <f t="shared" si="5"/>
        <v>0</v>
      </c>
    </row>
    <row r="64" spans="2:9" outlineLevel="1">
      <c r="B64" s="938">
        <v>2410</v>
      </c>
      <c r="C64" s="296" t="s">
        <v>183</v>
      </c>
      <c r="D64" s="1009">
        <v>16691</v>
      </c>
      <c r="E64" s="304">
        <v>7478</v>
      </c>
      <c r="F64" s="940">
        <f t="shared" si="4"/>
        <v>9213</v>
      </c>
      <c r="H64" s="1260">
        <f t="shared" si="5"/>
        <v>9213</v>
      </c>
    </row>
    <row r="65" spans="1:10" outlineLevel="1">
      <c r="B65" s="938">
        <v>2411</v>
      </c>
      <c r="C65" s="296" t="s">
        <v>184</v>
      </c>
      <c r="D65" s="1011">
        <v>92000</v>
      </c>
      <c r="E65" s="304">
        <v>0</v>
      </c>
      <c r="F65" s="940">
        <f t="shared" si="4"/>
        <v>92000</v>
      </c>
      <c r="G65" s="169" t="s">
        <v>597</v>
      </c>
      <c r="H65" s="1260">
        <f>F65*J65</f>
        <v>82800</v>
      </c>
      <c r="J65" s="1301">
        <v>0.9</v>
      </c>
    </row>
    <row r="66" spans="1:10" outlineLevel="1">
      <c r="B66" s="938">
        <v>2412</v>
      </c>
      <c r="C66" s="296" t="s">
        <v>185</v>
      </c>
      <c r="D66" s="1011">
        <v>15000</v>
      </c>
      <c r="E66" s="304">
        <v>0</v>
      </c>
      <c r="F66" s="940">
        <f t="shared" si="4"/>
        <v>15000</v>
      </c>
      <c r="H66" s="1260">
        <f>F66</f>
        <v>15000</v>
      </c>
      <c r="J66" s="329"/>
    </row>
    <row r="67" spans="1:10" outlineLevel="1">
      <c r="B67" s="938">
        <v>2413</v>
      </c>
      <c r="C67" s="296" t="s">
        <v>186</v>
      </c>
      <c r="D67" s="1011">
        <v>86000</v>
      </c>
      <c r="E67" s="304">
        <v>0</v>
      </c>
      <c r="F67" s="940">
        <f t="shared" si="4"/>
        <v>86000</v>
      </c>
      <c r="G67" s="169" t="s">
        <v>649</v>
      </c>
      <c r="H67" s="1260">
        <f>F67*J67</f>
        <v>77400</v>
      </c>
      <c r="J67" s="1301">
        <v>0.9</v>
      </c>
    </row>
    <row r="68" spans="1:10" outlineLevel="1">
      <c r="B68" s="938">
        <v>2414</v>
      </c>
      <c r="C68" s="296" t="s">
        <v>187</v>
      </c>
      <c r="D68" s="1011">
        <v>15000</v>
      </c>
      <c r="E68" s="304">
        <v>0</v>
      </c>
      <c r="F68" s="940">
        <f t="shared" si="4"/>
        <v>15000</v>
      </c>
      <c r="G68" s="169" t="s">
        <v>595</v>
      </c>
      <c r="H68" s="1260">
        <f>F68*J68</f>
        <v>13500</v>
      </c>
      <c r="J68" s="1301">
        <v>0.9</v>
      </c>
    </row>
    <row r="69" spans="1:10" outlineLevel="1">
      <c r="B69" s="938">
        <v>2415</v>
      </c>
      <c r="C69" s="296" t="s">
        <v>188</v>
      </c>
      <c r="D69" s="1011">
        <v>49000</v>
      </c>
      <c r="E69" s="304">
        <v>11852</v>
      </c>
      <c r="F69" s="940">
        <f t="shared" si="4"/>
        <v>37148</v>
      </c>
      <c r="G69" s="169" t="s">
        <v>596</v>
      </c>
      <c r="H69" s="1260">
        <f>F69*J69</f>
        <v>33433.200000000004</v>
      </c>
      <c r="J69" s="1301">
        <v>0.9</v>
      </c>
    </row>
    <row r="70" spans="1:10" s="38" customFormat="1" outlineLevel="1">
      <c r="A70" s="38" t="s">
        <v>189</v>
      </c>
      <c r="B70" s="951">
        <v>2400</v>
      </c>
      <c r="C70" s="305" t="s">
        <v>190</v>
      </c>
      <c r="D70" s="1010">
        <f>SUM(D55:D69)</f>
        <v>1001540</v>
      </c>
      <c r="E70" s="306">
        <f>SUM(E55:E69)</f>
        <v>168167.9</v>
      </c>
      <c r="F70" s="952">
        <f>SUM(F55:F69)</f>
        <v>833372.1</v>
      </c>
      <c r="G70" s="845"/>
      <c r="H70" s="1260"/>
      <c r="I70" s="1267"/>
    </row>
    <row r="71" spans="1:10" outlineLevel="1">
      <c r="B71" s="938">
        <v>2500</v>
      </c>
      <c r="C71" s="953" t="s">
        <v>191</v>
      </c>
      <c r="D71" s="1004"/>
      <c r="E71" s="304"/>
      <c r="F71" s="940"/>
    </row>
    <row r="72" spans="1:10" outlineLevel="1">
      <c r="B72" s="938">
        <v>2501</v>
      </c>
      <c r="C72" s="950" t="s">
        <v>192</v>
      </c>
      <c r="D72" s="1009">
        <v>0</v>
      </c>
      <c r="E72" s="304">
        <v>0</v>
      </c>
      <c r="F72" s="940">
        <f t="shared" ref="F72:F112" si="6">D72-E72</f>
        <v>0</v>
      </c>
    </row>
    <row r="73" spans="1:10" outlineLevel="1">
      <c r="B73" s="938">
        <v>2502</v>
      </c>
      <c r="C73" s="950" t="s">
        <v>193</v>
      </c>
      <c r="D73" s="1009">
        <v>9737</v>
      </c>
      <c r="E73" s="304">
        <v>0</v>
      </c>
      <c r="F73" s="940">
        <f t="shared" si="6"/>
        <v>9737</v>
      </c>
      <c r="H73" s="1260">
        <f t="shared" ref="H73:H110" si="7">F73</f>
        <v>9737</v>
      </c>
    </row>
    <row r="74" spans="1:10" outlineLevel="1">
      <c r="B74" s="938">
        <v>2503</v>
      </c>
      <c r="C74" s="950" t="s">
        <v>194</v>
      </c>
      <c r="D74" s="1009">
        <v>9737</v>
      </c>
      <c r="E74" s="304">
        <v>0</v>
      </c>
      <c r="F74" s="940">
        <f t="shared" si="6"/>
        <v>9737</v>
      </c>
      <c r="H74" s="1260">
        <f t="shared" si="7"/>
        <v>9737</v>
      </c>
    </row>
    <row r="75" spans="1:10" outlineLevel="1">
      <c r="B75" s="938">
        <v>2504</v>
      </c>
      <c r="C75" s="950" t="s">
        <v>195</v>
      </c>
      <c r="D75" s="1009">
        <v>0</v>
      </c>
      <c r="E75" s="304">
        <v>0</v>
      </c>
      <c r="F75" s="940">
        <f t="shared" si="6"/>
        <v>0</v>
      </c>
      <c r="H75" s="1260">
        <f t="shared" si="7"/>
        <v>0</v>
      </c>
    </row>
    <row r="76" spans="1:10" outlineLevel="1">
      <c r="B76" s="938">
        <v>2505</v>
      </c>
      <c r="C76" s="950" t="s">
        <v>196</v>
      </c>
      <c r="D76" s="1009">
        <v>0</v>
      </c>
      <c r="E76" s="304">
        <v>0</v>
      </c>
      <c r="F76" s="940">
        <f t="shared" si="6"/>
        <v>0</v>
      </c>
      <c r="H76" s="1260">
        <f t="shared" si="7"/>
        <v>0</v>
      </c>
    </row>
    <row r="77" spans="1:10" outlineLevel="1">
      <c r="B77" s="938">
        <v>2506</v>
      </c>
      <c r="C77" s="950" t="s">
        <v>197</v>
      </c>
      <c r="D77" s="1009">
        <v>0</v>
      </c>
      <c r="E77" s="304">
        <v>0</v>
      </c>
      <c r="F77" s="940">
        <f t="shared" si="6"/>
        <v>0</v>
      </c>
      <c r="H77" s="1260">
        <f t="shared" si="7"/>
        <v>0</v>
      </c>
    </row>
    <row r="78" spans="1:10" outlineLevel="1">
      <c r="B78" s="938">
        <v>2507</v>
      </c>
      <c r="C78" s="950" t="s">
        <v>198</v>
      </c>
      <c r="D78" s="1009">
        <v>0</v>
      </c>
      <c r="E78" s="304">
        <v>0</v>
      </c>
      <c r="F78" s="940">
        <f t="shared" si="6"/>
        <v>0</v>
      </c>
      <c r="H78" s="1260">
        <f t="shared" si="7"/>
        <v>0</v>
      </c>
    </row>
    <row r="79" spans="1:10" outlineLevel="1">
      <c r="B79" s="938">
        <v>2508</v>
      </c>
      <c r="C79" s="950" t="s">
        <v>199</v>
      </c>
      <c r="D79" s="1009">
        <v>0</v>
      </c>
      <c r="E79" s="304">
        <v>0</v>
      </c>
      <c r="F79" s="940">
        <f t="shared" si="6"/>
        <v>0</v>
      </c>
      <c r="H79" s="1260">
        <f t="shared" si="7"/>
        <v>0</v>
      </c>
    </row>
    <row r="80" spans="1:10" outlineLevel="1">
      <c r="B80" s="938">
        <v>2509</v>
      </c>
      <c r="C80" s="950" t="s">
        <v>200</v>
      </c>
      <c r="D80" s="1009">
        <v>15000</v>
      </c>
      <c r="E80" s="304">
        <v>0</v>
      </c>
      <c r="F80" s="940">
        <f t="shared" si="6"/>
        <v>15000</v>
      </c>
      <c r="H80" s="1260">
        <f t="shared" si="7"/>
        <v>15000</v>
      </c>
    </row>
    <row r="81" spans="2:8" outlineLevel="1">
      <c r="B81" s="938">
        <v>2510</v>
      </c>
      <c r="C81" s="950" t="s">
        <v>201</v>
      </c>
      <c r="D81" s="1009">
        <v>0</v>
      </c>
      <c r="E81" s="304">
        <v>0</v>
      </c>
      <c r="F81" s="940">
        <f t="shared" si="6"/>
        <v>0</v>
      </c>
      <c r="H81" s="1260">
        <f t="shared" si="7"/>
        <v>0</v>
      </c>
    </row>
    <row r="82" spans="2:8" outlineLevel="1">
      <c r="B82" s="938">
        <v>2511</v>
      </c>
      <c r="C82" s="950" t="s">
        <v>202</v>
      </c>
      <c r="D82" s="1009">
        <v>0</v>
      </c>
      <c r="E82" s="304">
        <v>0</v>
      </c>
      <c r="F82" s="940">
        <f t="shared" si="6"/>
        <v>0</v>
      </c>
      <c r="H82" s="1260">
        <f t="shared" si="7"/>
        <v>0</v>
      </c>
    </row>
    <row r="83" spans="2:8" outlineLevel="1">
      <c r="B83" s="938">
        <v>2512</v>
      </c>
      <c r="C83" s="950" t="s">
        <v>203</v>
      </c>
      <c r="D83" s="1009">
        <v>0</v>
      </c>
      <c r="E83" s="304">
        <v>0</v>
      </c>
      <c r="F83" s="940">
        <f t="shared" si="6"/>
        <v>0</v>
      </c>
      <c r="H83" s="1260">
        <f t="shared" si="7"/>
        <v>0</v>
      </c>
    </row>
    <row r="84" spans="2:8" outlineLevel="1">
      <c r="B84" s="938">
        <v>2513</v>
      </c>
      <c r="C84" s="950" t="s">
        <v>204</v>
      </c>
      <c r="D84" s="1009">
        <v>0</v>
      </c>
      <c r="E84" s="304">
        <v>0</v>
      </c>
      <c r="F84" s="940">
        <f t="shared" si="6"/>
        <v>0</v>
      </c>
      <c r="H84" s="1260">
        <f t="shared" si="7"/>
        <v>0</v>
      </c>
    </row>
    <row r="85" spans="2:8" outlineLevel="1">
      <c r="B85" s="938">
        <v>2514</v>
      </c>
      <c r="C85" s="950" t="s">
        <v>205</v>
      </c>
      <c r="D85" s="1009">
        <v>10000</v>
      </c>
      <c r="E85" s="304">
        <v>0</v>
      </c>
      <c r="F85" s="940">
        <f t="shared" si="6"/>
        <v>10000</v>
      </c>
      <c r="H85" s="1260">
        <f t="shared" si="7"/>
        <v>10000</v>
      </c>
    </row>
    <row r="86" spans="2:8" outlineLevel="1">
      <c r="B86" s="938">
        <v>2515</v>
      </c>
      <c r="C86" s="950" t="s">
        <v>206</v>
      </c>
      <c r="D86" s="1009">
        <v>0</v>
      </c>
      <c r="E86" s="304">
        <v>0</v>
      </c>
      <c r="F86" s="940">
        <f t="shared" si="6"/>
        <v>0</v>
      </c>
      <c r="H86" s="1260">
        <f t="shared" si="7"/>
        <v>0</v>
      </c>
    </row>
    <row r="87" spans="2:8" outlineLevel="1">
      <c r="B87" s="938">
        <v>2516</v>
      </c>
      <c r="C87" s="950" t="s">
        <v>207</v>
      </c>
      <c r="D87" s="1009">
        <v>0</v>
      </c>
      <c r="E87" s="304">
        <v>0</v>
      </c>
      <c r="F87" s="940">
        <f t="shared" si="6"/>
        <v>0</v>
      </c>
      <c r="H87" s="1260">
        <f t="shared" si="7"/>
        <v>0</v>
      </c>
    </row>
    <row r="88" spans="2:8" outlineLevel="1">
      <c r="B88" s="938">
        <v>2517</v>
      </c>
      <c r="C88" s="950" t="s">
        <v>208</v>
      </c>
      <c r="D88" s="1009">
        <v>6955</v>
      </c>
      <c r="E88" s="304">
        <v>0</v>
      </c>
      <c r="F88" s="940">
        <f t="shared" si="6"/>
        <v>6955</v>
      </c>
      <c r="H88" s="1260">
        <f t="shared" si="7"/>
        <v>6955</v>
      </c>
    </row>
    <row r="89" spans="2:8" outlineLevel="1">
      <c r="B89" s="938">
        <v>2518</v>
      </c>
      <c r="C89" s="950" t="s">
        <v>209</v>
      </c>
      <c r="D89" s="1009">
        <v>34500</v>
      </c>
      <c r="E89" s="304">
        <v>27900</v>
      </c>
      <c r="F89" s="940">
        <f t="shared" si="6"/>
        <v>6600</v>
      </c>
      <c r="H89" s="1260">
        <f t="shared" si="7"/>
        <v>6600</v>
      </c>
    </row>
    <row r="90" spans="2:8" outlineLevel="1">
      <c r="B90" s="938">
        <v>2519</v>
      </c>
      <c r="C90" s="950" t="s">
        <v>210</v>
      </c>
      <c r="D90" s="1009">
        <v>50000</v>
      </c>
      <c r="E90" s="304">
        <v>0</v>
      </c>
      <c r="F90" s="940">
        <f t="shared" si="6"/>
        <v>50000</v>
      </c>
      <c r="H90" s="1260">
        <f t="shared" si="7"/>
        <v>50000</v>
      </c>
    </row>
    <row r="91" spans="2:8" outlineLevel="1">
      <c r="B91" s="938">
        <v>2520</v>
      </c>
      <c r="C91" s="950" t="s">
        <v>211</v>
      </c>
      <c r="D91" s="1009">
        <v>0</v>
      </c>
      <c r="E91" s="304">
        <v>0</v>
      </c>
      <c r="F91" s="940">
        <f t="shared" si="6"/>
        <v>0</v>
      </c>
      <c r="H91" s="1260">
        <f t="shared" si="7"/>
        <v>0</v>
      </c>
    </row>
    <row r="92" spans="2:8" outlineLevel="1">
      <c r="B92" s="938">
        <v>2521</v>
      </c>
      <c r="C92" s="950" t="s">
        <v>212</v>
      </c>
      <c r="D92" s="1009">
        <v>60000</v>
      </c>
      <c r="E92" s="304">
        <v>10400</v>
      </c>
      <c r="F92" s="940">
        <f t="shared" si="6"/>
        <v>49600</v>
      </c>
      <c r="H92" s="1260">
        <f t="shared" si="7"/>
        <v>49600</v>
      </c>
    </row>
    <row r="93" spans="2:8" outlineLevel="1">
      <c r="B93" s="938">
        <v>2522</v>
      </c>
      <c r="C93" s="950" t="s">
        <v>213</v>
      </c>
      <c r="D93" s="1009">
        <v>15000</v>
      </c>
      <c r="E93" s="304">
        <v>0</v>
      </c>
      <c r="F93" s="940">
        <f t="shared" si="6"/>
        <v>15000</v>
      </c>
      <c r="H93" s="1260">
        <f t="shared" si="7"/>
        <v>15000</v>
      </c>
    </row>
    <row r="94" spans="2:8" outlineLevel="1">
      <c r="B94" s="938">
        <v>2523</v>
      </c>
      <c r="C94" s="950" t="s">
        <v>214</v>
      </c>
      <c r="D94" s="1009">
        <v>0</v>
      </c>
      <c r="E94" s="304">
        <v>0</v>
      </c>
      <c r="F94" s="940">
        <f t="shared" si="6"/>
        <v>0</v>
      </c>
      <c r="H94" s="1260">
        <f t="shared" si="7"/>
        <v>0</v>
      </c>
    </row>
    <row r="95" spans="2:8" outlineLevel="1">
      <c r="B95" s="938">
        <v>2524</v>
      </c>
      <c r="C95" s="950" t="s">
        <v>215</v>
      </c>
      <c r="D95" s="1004">
        <v>0</v>
      </c>
      <c r="E95" s="304">
        <v>0</v>
      </c>
      <c r="F95" s="940">
        <f t="shared" si="6"/>
        <v>0</v>
      </c>
      <c r="H95" s="1260">
        <f t="shared" si="7"/>
        <v>0</v>
      </c>
    </row>
    <row r="96" spans="2:8" outlineLevel="1">
      <c r="B96" s="938">
        <v>2525</v>
      </c>
      <c r="C96" s="950" t="s">
        <v>216</v>
      </c>
      <c r="D96" s="1004">
        <v>0</v>
      </c>
      <c r="E96" s="304">
        <v>0</v>
      </c>
      <c r="F96" s="940">
        <f t="shared" si="6"/>
        <v>0</v>
      </c>
      <c r="H96" s="1260">
        <f t="shared" si="7"/>
        <v>0</v>
      </c>
    </row>
    <row r="97" spans="2:8" outlineLevel="1">
      <c r="B97" s="938">
        <v>2526</v>
      </c>
      <c r="C97" s="950" t="s">
        <v>217</v>
      </c>
      <c r="D97" s="1004">
        <v>0</v>
      </c>
      <c r="E97" s="304">
        <v>0</v>
      </c>
      <c r="F97" s="940">
        <f t="shared" si="6"/>
        <v>0</v>
      </c>
      <c r="H97" s="1260">
        <f t="shared" si="7"/>
        <v>0</v>
      </c>
    </row>
    <row r="98" spans="2:8" outlineLevel="1">
      <c r="B98" s="938">
        <v>2527</v>
      </c>
      <c r="C98" s="950" t="s">
        <v>218</v>
      </c>
      <c r="D98" s="1004">
        <v>0</v>
      </c>
      <c r="E98" s="304">
        <v>0</v>
      </c>
      <c r="F98" s="940">
        <f t="shared" si="6"/>
        <v>0</v>
      </c>
      <c r="H98" s="1260">
        <f t="shared" si="7"/>
        <v>0</v>
      </c>
    </row>
    <row r="99" spans="2:8" outlineLevel="1">
      <c r="B99" s="938">
        <v>2528</v>
      </c>
      <c r="C99" s="950" t="s">
        <v>219</v>
      </c>
      <c r="D99" s="1004">
        <v>0</v>
      </c>
      <c r="E99" s="304">
        <v>0</v>
      </c>
      <c r="F99" s="940">
        <f t="shared" si="6"/>
        <v>0</v>
      </c>
      <c r="H99" s="1260">
        <f t="shared" si="7"/>
        <v>0</v>
      </c>
    </row>
    <row r="100" spans="2:8" outlineLevel="1">
      <c r="B100" s="938">
        <v>2529</v>
      </c>
      <c r="C100" s="950" t="s">
        <v>220</v>
      </c>
      <c r="D100" s="1004">
        <v>0</v>
      </c>
      <c r="E100" s="304">
        <v>0</v>
      </c>
      <c r="F100" s="940">
        <f t="shared" si="6"/>
        <v>0</v>
      </c>
      <c r="H100" s="1260">
        <f t="shared" si="7"/>
        <v>0</v>
      </c>
    </row>
    <row r="101" spans="2:8" outlineLevel="1">
      <c r="B101" s="938">
        <v>2530</v>
      </c>
      <c r="C101" s="950" t="s">
        <v>221</v>
      </c>
      <c r="D101" s="1004">
        <v>0</v>
      </c>
      <c r="E101" s="304">
        <v>0</v>
      </c>
      <c r="F101" s="940">
        <f t="shared" si="6"/>
        <v>0</v>
      </c>
      <c r="H101" s="1260">
        <f t="shared" si="7"/>
        <v>0</v>
      </c>
    </row>
    <row r="102" spans="2:8" outlineLevel="1">
      <c r="B102" s="938">
        <v>2531</v>
      </c>
      <c r="C102" s="950" t="s">
        <v>222</v>
      </c>
      <c r="D102" s="1004">
        <v>0</v>
      </c>
      <c r="E102" s="304">
        <v>0</v>
      </c>
      <c r="F102" s="940">
        <f t="shared" si="6"/>
        <v>0</v>
      </c>
      <c r="H102" s="1260">
        <f t="shared" si="7"/>
        <v>0</v>
      </c>
    </row>
    <row r="103" spans="2:8" outlineLevel="1">
      <c r="B103" s="938">
        <v>2532</v>
      </c>
      <c r="C103" s="950" t="s">
        <v>223</v>
      </c>
      <c r="D103" s="1004">
        <v>0</v>
      </c>
      <c r="E103" s="304">
        <v>0</v>
      </c>
      <c r="F103" s="940">
        <f t="shared" si="6"/>
        <v>0</v>
      </c>
      <c r="H103" s="1260">
        <f t="shared" si="7"/>
        <v>0</v>
      </c>
    </row>
    <row r="104" spans="2:8" outlineLevel="1">
      <c r="B104" s="938">
        <v>2533</v>
      </c>
      <c r="C104" s="950" t="s">
        <v>224</v>
      </c>
      <c r="D104" s="1004">
        <v>10000</v>
      </c>
      <c r="E104" s="304">
        <v>0</v>
      </c>
      <c r="F104" s="940">
        <f t="shared" si="6"/>
        <v>10000</v>
      </c>
      <c r="H104" s="1260">
        <f t="shared" si="7"/>
        <v>10000</v>
      </c>
    </row>
    <row r="105" spans="2:8" outlineLevel="1">
      <c r="B105" s="938">
        <v>2534</v>
      </c>
      <c r="C105" s="950" t="s">
        <v>225</v>
      </c>
      <c r="D105" s="1004">
        <v>0</v>
      </c>
      <c r="E105" s="304">
        <v>0</v>
      </c>
      <c r="F105" s="940">
        <f t="shared" si="6"/>
        <v>0</v>
      </c>
      <c r="H105" s="1260">
        <f t="shared" si="7"/>
        <v>0</v>
      </c>
    </row>
    <row r="106" spans="2:8" outlineLevel="1">
      <c r="B106" s="938">
        <v>2535</v>
      </c>
      <c r="C106" s="950" t="s">
        <v>226</v>
      </c>
      <c r="D106" s="1004">
        <v>25000</v>
      </c>
      <c r="E106" s="304">
        <v>1000</v>
      </c>
      <c r="F106" s="940">
        <f t="shared" si="6"/>
        <v>24000</v>
      </c>
      <c r="H106" s="1260">
        <f t="shared" si="7"/>
        <v>24000</v>
      </c>
    </row>
    <row r="107" spans="2:8" outlineLevel="1">
      <c r="B107" s="938">
        <v>2536</v>
      </c>
      <c r="C107" s="950" t="s">
        <v>227</v>
      </c>
      <c r="D107" s="1004">
        <v>0</v>
      </c>
      <c r="E107" s="304">
        <v>0</v>
      </c>
      <c r="F107" s="940">
        <f t="shared" si="6"/>
        <v>0</v>
      </c>
      <c r="H107" s="1260">
        <f t="shared" si="7"/>
        <v>0</v>
      </c>
    </row>
    <row r="108" spans="2:8" outlineLevel="1">
      <c r="B108" s="938">
        <v>2537</v>
      </c>
      <c r="C108" s="950" t="s">
        <v>228</v>
      </c>
      <c r="D108" s="1004">
        <v>10000</v>
      </c>
      <c r="E108" s="304">
        <v>0</v>
      </c>
      <c r="F108" s="940">
        <f t="shared" si="6"/>
        <v>10000</v>
      </c>
      <c r="H108" s="1260">
        <f t="shared" si="7"/>
        <v>10000</v>
      </c>
    </row>
    <row r="109" spans="2:8" outlineLevel="1">
      <c r="B109" s="938">
        <v>2538</v>
      </c>
      <c r="C109" s="950" t="s">
        <v>229</v>
      </c>
      <c r="D109" s="1004">
        <v>0</v>
      </c>
      <c r="E109" s="304">
        <v>0</v>
      </c>
      <c r="F109" s="940">
        <f t="shared" si="6"/>
        <v>0</v>
      </c>
      <c r="H109" s="1260">
        <f t="shared" si="7"/>
        <v>0</v>
      </c>
    </row>
    <row r="110" spans="2:8" outlineLevel="1">
      <c r="B110" s="938">
        <v>2539</v>
      </c>
      <c r="C110" s="950" t="s">
        <v>230</v>
      </c>
      <c r="D110" s="1004">
        <v>0</v>
      </c>
      <c r="E110" s="304">
        <v>0</v>
      </c>
      <c r="F110" s="940">
        <f t="shared" si="6"/>
        <v>0</v>
      </c>
      <c r="H110" s="1260">
        <f t="shared" si="7"/>
        <v>0</v>
      </c>
    </row>
    <row r="111" spans="2:8" outlineLevel="1">
      <c r="B111" s="938">
        <v>2540</v>
      </c>
      <c r="C111" s="950" t="s">
        <v>231</v>
      </c>
      <c r="D111" s="1004">
        <v>200000</v>
      </c>
      <c r="E111" s="304">
        <v>0</v>
      </c>
      <c r="F111" s="940">
        <f t="shared" si="6"/>
        <v>200000</v>
      </c>
      <c r="G111" s="169" t="s">
        <v>576</v>
      </c>
      <c r="H111" s="1260">
        <v>50000</v>
      </c>
    </row>
    <row r="112" spans="2:8" outlineLevel="1">
      <c r="B112" s="1149">
        <v>2541</v>
      </c>
      <c r="C112" s="1150" t="s">
        <v>647</v>
      </c>
      <c r="D112" s="1151">
        <v>150000</v>
      </c>
      <c r="E112" s="307">
        <v>0</v>
      </c>
      <c r="F112" s="1170">
        <f t="shared" si="6"/>
        <v>150000</v>
      </c>
    </row>
    <row r="113" spans="2:8" outlineLevel="1">
      <c r="B113" s="951">
        <v>2500</v>
      </c>
      <c r="C113" s="305" t="s">
        <v>232</v>
      </c>
      <c r="D113" s="1010">
        <f>SUM(D72:D112)</f>
        <v>605929</v>
      </c>
      <c r="E113" s="306">
        <f>SUM(E72:E111)</f>
        <v>39300</v>
      </c>
      <c r="F113" s="952">
        <f>SUM(F72:F112)</f>
        <v>566629</v>
      </c>
    </row>
    <row r="114" spans="2:8" outlineLevel="1">
      <c r="B114" s="938">
        <v>2600</v>
      </c>
      <c r="C114" s="953" t="s">
        <v>233</v>
      </c>
      <c r="D114" s="1004"/>
      <c r="E114" s="304"/>
      <c r="F114" s="954"/>
    </row>
    <row r="115" spans="2:8" outlineLevel="1">
      <c r="B115" s="938">
        <v>2601</v>
      </c>
      <c r="C115" s="1150" t="s">
        <v>234</v>
      </c>
      <c r="D115" s="1151">
        <v>65000</v>
      </c>
      <c r="E115" s="304">
        <v>34162.65</v>
      </c>
      <c r="F115" s="940">
        <f>D115-E115</f>
        <v>30837.35</v>
      </c>
      <c r="G115" s="169" t="s">
        <v>756</v>
      </c>
      <c r="H115" s="1260">
        <f>F115</f>
        <v>30837.35</v>
      </c>
    </row>
    <row r="116" spans="2:8" outlineLevel="1">
      <c r="B116" s="938">
        <v>2602</v>
      </c>
      <c r="C116" s="950" t="s">
        <v>235</v>
      </c>
      <c r="D116" s="1009">
        <f>145000</f>
        <v>145000</v>
      </c>
      <c r="E116" s="304">
        <v>94305.37</v>
      </c>
      <c r="F116" s="940">
        <f>D116-E116</f>
        <v>50694.630000000005</v>
      </c>
      <c r="G116" s="169" t="s">
        <v>730</v>
      </c>
      <c r="H116" s="1260">
        <f>F116</f>
        <v>50694.630000000005</v>
      </c>
    </row>
    <row r="117" spans="2:8" outlineLevel="1">
      <c r="B117" s="938">
        <v>2603</v>
      </c>
      <c r="C117" s="950" t="s">
        <v>236</v>
      </c>
      <c r="D117" s="1009">
        <v>0</v>
      </c>
      <c r="E117" s="304">
        <v>0</v>
      </c>
      <c r="F117" s="940">
        <f>D117-E117</f>
        <v>0</v>
      </c>
    </row>
    <row r="118" spans="2:8" outlineLevel="1">
      <c r="B118" s="938">
        <v>2604</v>
      </c>
      <c r="C118" s="950" t="s">
        <v>757</v>
      </c>
      <c r="D118" s="1009">
        <v>0</v>
      </c>
      <c r="E118" s="304">
        <v>0</v>
      </c>
      <c r="F118" s="940">
        <f>D118-E118</f>
        <v>0</v>
      </c>
      <c r="G118" s="1163"/>
    </row>
    <row r="119" spans="2:8" outlineLevel="1">
      <c r="B119" s="1149">
        <v>2605</v>
      </c>
      <c r="C119" s="1150" t="s">
        <v>758</v>
      </c>
      <c r="D119" s="1151">
        <v>165000</v>
      </c>
      <c r="E119" s="307">
        <v>0</v>
      </c>
      <c r="F119" s="1169">
        <f>D119-E119</f>
        <v>165000</v>
      </c>
      <c r="G119" s="1164"/>
      <c r="H119" s="1260">
        <f>F119</f>
        <v>165000</v>
      </c>
    </row>
    <row r="120" spans="2:8" outlineLevel="1">
      <c r="B120" s="951">
        <v>2600</v>
      </c>
      <c r="C120" s="305" t="s">
        <v>237</v>
      </c>
      <c r="D120" s="1010">
        <f>SUM(D115:D119)</f>
        <v>375000</v>
      </c>
      <c r="E120" s="306">
        <f>SUM(E115:E119)</f>
        <v>128468.01999999999</v>
      </c>
      <c r="F120" s="952">
        <f>SUM(F115:F119)</f>
        <v>246531.98</v>
      </c>
      <c r="G120" s="1165"/>
    </row>
    <row r="121" spans="2:8" outlineLevel="1">
      <c r="B121" s="938">
        <v>2700</v>
      </c>
      <c r="C121" s="953" t="s">
        <v>238</v>
      </c>
      <c r="D121" s="1004"/>
      <c r="E121" s="304"/>
      <c r="F121" s="954"/>
    </row>
    <row r="122" spans="2:8" outlineLevel="1">
      <c r="B122" s="938">
        <v>2701</v>
      </c>
      <c r="C122" s="950" t="s">
        <v>239</v>
      </c>
      <c r="D122" s="1004">
        <v>2500</v>
      </c>
      <c r="E122" s="304">
        <v>71.75</v>
      </c>
      <c r="F122" s="940">
        <f t="shared" ref="F122:F131" si="8">D122-E122</f>
        <v>2428.25</v>
      </c>
      <c r="H122" s="1260">
        <f>F122</f>
        <v>2428.25</v>
      </c>
    </row>
    <row r="123" spans="2:8" outlineLevel="1">
      <c r="B123" s="938">
        <v>2702</v>
      </c>
      <c r="C123" s="950" t="s">
        <v>240</v>
      </c>
      <c r="D123" s="1004">
        <v>10000</v>
      </c>
      <c r="E123" s="304">
        <v>0</v>
      </c>
      <c r="F123" s="940">
        <f t="shared" si="8"/>
        <v>10000</v>
      </c>
      <c r="H123" s="1260">
        <f>F123</f>
        <v>10000</v>
      </c>
    </row>
    <row r="124" spans="2:8" outlineLevel="1">
      <c r="B124" s="938">
        <v>2703</v>
      </c>
      <c r="C124" s="950" t="s">
        <v>653</v>
      </c>
      <c r="D124" s="1004">
        <v>15000</v>
      </c>
      <c r="E124" s="304">
        <v>0</v>
      </c>
      <c r="F124" s="940">
        <f t="shared" si="8"/>
        <v>15000</v>
      </c>
      <c r="H124" s="1260">
        <f>F124</f>
        <v>15000</v>
      </c>
    </row>
    <row r="125" spans="2:8" outlineLevel="1">
      <c r="B125" s="938">
        <v>2704</v>
      </c>
      <c r="C125" s="950" t="s">
        <v>241</v>
      </c>
      <c r="D125" s="1004">
        <v>6398</v>
      </c>
      <c r="E125" s="304">
        <v>0</v>
      </c>
      <c r="F125" s="940">
        <f t="shared" si="8"/>
        <v>6398</v>
      </c>
    </row>
    <row r="126" spans="2:8" outlineLevel="1">
      <c r="B126" s="938">
        <v>2705</v>
      </c>
      <c r="C126" s="950" t="s">
        <v>171</v>
      </c>
      <c r="D126" s="1004">
        <v>0</v>
      </c>
      <c r="E126" s="304">
        <v>0</v>
      </c>
      <c r="F126" s="940">
        <f t="shared" si="8"/>
        <v>0</v>
      </c>
    </row>
    <row r="127" spans="2:8" outlineLevel="1">
      <c r="B127" s="938">
        <v>2706</v>
      </c>
      <c r="C127" s="950" t="s">
        <v>242</v>
      </c>
      <c r="D127" s="1004">
        <v>38</v>
      </c>
      <c r="E127" s="304">
        <v>38</v>
      </c>
      <c r="F127" s="940">
        <f t="shared" si="8"/>
        <v>0</v>
      </c>
      <c r="H127" s="1260">
        <f>F127</f>
        <v>0</v>
      </c>
    </row>
    <row r="128" spans="2:8" outlineLevel="1">
      <c r="B128" s="938">
        <v>2707</v>
      </c>
      <c r="C128" s="950" t="s">
        <v>242</v>
      </c>
      <c r="D128" s="1004">
        <v>0</v>
      </c>
      <c r="E128" s="304">
        <v>0</v>
      </c>
      <c r="F128" s="940">
        <f t="shared" si="8"/>
        <v>0</v>
      </c>
    </row>
    <row r="129" spans="1:11" outlineLevel="1">
      <c r="B129" s="938">
        <v>2708</v>
      </c>
      <c r="C129" s="950" t="s">
        <v>242</v>
      </c>
      <c r="D129" s="1004">
        <v>0</v>
      </c>
      <c r="E129" s="304">
        <v>0</v>
      </c>
      <c r="F129" s="940">
        <f t="shared" si="8"/>
        <v>0</v>
      </c>
    </row>
    <row r="130" spans="1:11" outlineLevel="1">
      <c r="B130" s="938">
        <v>2709</v>
      </c>
      <c r="C130" s="950" t="s">
        <v>242</v>
      </c>
      <c r="D130" s="1004">
        <v>0</v>
      </c>
      <c r="E130" s="304">
        <v>0</v>
      </c>
      <c r="F130" s="940">
        <f t="shared" si="8"/>
        <v>0</v>
      </c>
    </row>
    <row r="131" spans="1:11" outlineLevel="1">
      <c r="B131" s="938">
        <v>2710</v>
      </c>
      <c r="C131" s="950" t="s">
        <v>242</v>
      </c>
      <c r="D131" s="1004">
        <v>0</v>
      </c>
      <c r="E131" s="304">
        <v>0</v>
      </c>
      <c r="F131" s="955">
        <f t="shared" si="8"/>
        <v>0</v>
      </c>
    </row>
    <row r="132" spans="1:11" outlineLevel="1">
      <c r="B132" s="951">
        <v>2700</v>
      </c>
      <c r="C132" s="305" t="s">
        <v>243</v>
      </c>
      <c r="D132" s="1010">
        <f>SUM(D122:D131)</f>
        <v>33936</v>
      </c>
      <c r="E132" s="306">
        <f>SUM(E122:E131)</f>
        <v>109.75</v>
      </c>
      <c r="F132" s="952">
        <f>SUM(F122:F131)</f>
        <v>33826.25</v>
      </c>
    </row>
    <row r="133" spans="1:11" outlineLevel="1">
      <c r="B133" s="951"/>
      <c r="C133" s="308" t="s">
        <v>244</v>
      </c>
      <c r="D133" s="1010">
        <f>D132+D120+D113+D70+D53+D39+D30</f>
        <v>4803340.7600000007</v>
      </c>
      <c r="E133" s="306">
        <f>E132+E120+E113+E70+E53+E39+E30</f>
        <v>849996.33000000007</v>
      </c>
      <c r="F133" s="952">
        <f>F132+F120+F113+F70+F53+F39+F30</f>
        <v>3753344.43</v>
      </c>
      <c r="H133" s="1263">
        <f>SUM(H16:H132)</f>
        <v>1646685.5300000003</v>
      </c>
    </row>
    <row r="134" spans="1:11" outlineLevel="1">
      <c r="B134" s="938">
        <v>2711</v>
      </c>
      <c r="C134" s="291" t="s">
        <v>609</v>
      </c>
      <c r="D134" s="1011">
        <v>240167.03800000006</v>
      </c>
      <c r="E134" s="307"/>
      <c r="F134" s="956">
        <f>D134-E134</f>
        <v>240167.03800000006</v>
      </c>
      <c r="G134" s="848"/>
      <c r="K134" s="847"/>
    </row>
    <row r="135" spans="1:11">
      <c r="A135" s="39" t="s">
        <v>1</v>
      </c>
      <c r="B135" s="957"/>
      <c r="C135" s="309" t="s">
        <v>245</v>
      </c>
      <c r="D135" s="1012">
        <f>D133+D134</f>
        <v>5043507.7980000004</v>
      </c>
      <c r="E135" s="310">
        <f>E133+E134</f>
        <v>849996.33000000007</v>
      </c>
      <c r="F135" s="958">
        <f>F133+F134</f>
        <v>3993511.4680000003</v>
      </c>
      <c r="G135" s="842"/>
      <c r="H135" s="1263">
        <f>SUM(H133:H134)</f>
        <v>1646685.5300000003</v>
      </c>
    </row>
    <row r="136" spans="1:11">
      <c r="B136" s="938"/>
      <c r="D136" s="1009"/>
      <c r="E136" s="297"/>
      <c r="F136" s="959"/>
      <c r="G136" s="1052"/>
    </row>
    <row r="137" spans="1:11">
      <c r="B137" s="936">
        <v>3000</v>
      </c>
      <c r="C137" s="292" t="s">
        <v>246</v>
      </c>
      <c r="D137" s="1008"/>
      <c r="E137" s="303"/>
      <c r="F137" s="960"/>
    </row>
    <row r="138" spans="1:11" outlineLevel="1">
      <c r="B138" s="938">
        <v>3100</v>
      </c>
      <c r="C138" s="294" t="s">
        <v>247</v>
      </c>
      <c r="D138" s="1004"/>
      <c r="E138" s="304"/>
      <c r="F138" s="940"/>
    </row>
    <row r="139" spans="1:11" outlineLevel="1">
      <c r="B139" s="938">
        <v>3101</v>
      </c>
      <c r="C139" s="950" t="s">
        <v>248</v>
      </c>
      <c r="D139" s="1004">
        <v>30000</v>
      </c>
      <c r="E139" s="304">
        <v>0</v>
      </c>
      <c r="F139" s="940">
        <f t="shared" ref="F139:F144" si="9">D139-E139</f>
        <v>30000</v>
      </c>
      <c r="H139" s="1260">
        <f>F139</f>
        <v>30000</v>
      </c>
    </row>
    <row r="140" spans="1:11" outlineLevel="1">
      <c r="B140" s="938">
        <v>3102</v>
      </c>
      <c r="C140" s="950" t="s">
        <v>249</v>
      </c>
      <c r="D140" s="1013">
        <f>'Hard Costs ROM'!D28</f>
        <v>12494144</v>
      </c>
      <c r="E140" s="304">
        <v>0</v>
      </c>
      <c r="F140" s="940">
        <f t="shared" si="9"/>
        <v>12494144</v>
      </c>
      <c r="G140" s="1118" t="s">
        <v>728</v>
      </c>
    </row>
    <row r="141" spans="1:11" outlineLevel="1">
      <c r="B141" s="938">
        <v>3103</v>
      </c>
      <c r="C141" s="950" t="s">
        <v>250</v>
      </c>
      <c r="D141" s="1013">
        <f>'Hard Costs ROM'!D29</f>
        <v>1503289</v>
      </c>
      <c r="E141" s="304">
        <v>0</v>
      </c>
      <c r="F141" s="940">
        <f t="shared" si="9"/>
        <v>1503289</v>
      </c>
    </row>
    <row r="142" spans="1:11" outlineLevel="1">
      <c r="B142" s="938">
        <v>3104</v>
      </c>
      <c r="C142" s="950" t="s">
        <v>251</v>
      </c>
      <c r="D142" s="546">
        <f>'Hard Costs ROM'!D33</f>
        <v>489910.15500000003</v>
      </c>
      <c r="E142" s="304">
        <v>0</v>
      </c>
      <c r="F142" s="940">
        <f t="shared" si="9"/>
        <v>489910.15500000003</v>
      </c>
    </row>
    <row r="143" spans="1:11" outlineLevel="1">
      <c r="B143" s="938">
        <v>3105</v>
      </c>
      <c r="C143" s="950" t="s">
        <v>252</v>
      </c>
      <c r="D143" s="1014">
        <v>0</v>
      </c>
      <c r="E143" s="304">
        <v>0</v>
      </c>
      <c r="F143" s="940">
        <f t="shared" si="9"/>
        <v>0</v>
      </c>
    </row>
    <row r="144" spans="1:11" outlineLevel="1">
      <c r="B144" s="938">
        <v>3106</v>
      </c>
      <c r="C144" s="950" t="s">
        <v>253</v>
      </c>
      <c r="D144" s="546">
        <f>'Hard Costs ROM'!D31</f>
        <v>419922.99</v>
      </c>
      <c r="E144" s="304">
        <v>0</v>
      </c>
      <c r="F144" s="955">
        <f t="shared" si="9"/>
        <v>419922.99</v>
      </c>
    </row>
    <row r="145" spans="1:14" outlineLevel="1">
      <c r="B145" s="951">
        <v>3100</v>
      </c>
      <c r="C145" s="305" t="s">
        <v>254</v>
      </c>
      <c r="D145" s="1010">
        <f>SUM(D139:D144)</f>
        <v>14937266.145</v>
      </c>
      <c r="E145" s="306">
        <f>SUM(E139:E144)</f>
        <v>0</v>
      </c>
      <c r="F145" s="952">
        <f>SUM(F139:F144)</f>
        <v>14937266.145</v>
      </c>
      <c r="G145" s="1195"/>
      <c r="N145" s="42"/>
    </row>
    <row r="146" spans="1:14" outlineLevel="1">
      <c r="B146" s="938">
        <v>3200</v>
      </c>
      <c r="C146" s="953" t="s">
        <v>255</v>
      </c>
      <c r="D146" s="1004"/>
      <c r="E146" s="304"/>
      <c r="F146" s="954">
        <f t="shared" ref="F146:F166" si="10">D146-E146</f>
        <v>0</v>
      </c>
    </row>
    <row r="147" spans="1:14" outlineLevel="1">
      <c r="B147" s="938">
        <v>3201</v>
      </c>
      <c r="C147" s="950" t="s">
        <v>256</v>
      </c>
      <c r="D147" s="1004">
        <v>0</v>
      </c>
      <c r="E147" s="304">
        <v>0</v>
      </c>
      <c r="F147" s="940">
        <f t="shared" si="10"/>
        <v>0</v>
      </c>
    </row>
    <row r="148" spans="1:14" outlineLevel="1">
      <c r="B148" s="938">
        <v>3202</v>
      </c>
      <c r="C148" s="950" t="s">
        <v>257</v>
      </c>
      <c r="D148" s="1004">
        <v>0</v>
      </c>
      <c r="E148" s="304">
        <v>0</v>
      </c>
      <c r="F148" s="940">
        <f t="shared" si="10"/>
        <v>0</v>
      </c>
    </row>
    <row r="149" spans="1:14" outlineLevel="1">
      <c r="B149" s="938">
        <v>3203</v>
      </c>
      <c r="C149" s="950" t="s">
        <v>659</v>
      </c>
      <c r="D149" s="1004">
        <v>794269.67</v>
      </c>
      <c r="E149" s="304">
        <v>0</v>
      </c>
      <c r="F149" s="940">
        <f t="shared" si="10"/>
        <v>794269.67</v>
      </c>
    </row>
    <row r="150" spans="1:14" outlineLevel="1">
      <c r="B150" s="938">
        <v>3204</v>
      </c>
      <c r="C150" s="950" t="s">
        <v>258</v>
      </c>
      <c r="D150" s="1004">
        <v>0</v>
      </c>
      <c r="E150" s="304">
        <v>0</v>
      </c>
      <c r="F150" s="940">
        <f t="shared" si="10"/>
        <v>0</v>
      </c>
    </row>
    <row r="151" spans="1:14" outlineLevel="1">
      <c r="B151" s="1149">
        <v>3205</v>
      </c>
      <c r="C151" s="1150" t="s">
        <v>259</v>
      </c>
      <c r="D151" s="1151"/>
      <c r="E151" s="304">
        <v>0</v>
      </c>
      <c r="F151" s="940">
        <f t="shared" si="10"/>
        <v>0</v>
      </c>
    </row>
    <row r="152" spans="1:14" outlineLevel="1">
      <c r="B152" s="1149">
        <v>3206</v>
      </c>
      <c r="C152" s="1150" t="s">
        <v>260</v>
      </c>
      <c r="D152" s="1151"/>
      <c r="E152" s="304">
        <v>0</v>
      </c>
      <c r="F152" s="940">
        <f t="shared" si="10"/>
        <v>0</v>
      </c>
    </row>
    <row r="153" spans="1:14" outlineLevel="1">
      <c r="B153" s="1149">
        <v>3207</v>
      </c>
      <c r="C153" s="1150" t="s">
        <v>261</v>
      </c>
      <c r="D153" s="1151"/>
      <c r="E153" s="304">
        <v>0</v>
      </c>
      <c r="F153" s="940">
        <f t="shared" si="10"/>
        <v>0</v>
      </c>
    </row>
    <row r="154" spans="1:14" outlineLevel="1">
      <c r="B154" s="1149">
        <v>3208</v>
      </c>
      <c r="C154" s="1150" t="s">
        <v>262</v>
      </c>
      <c r="D154" s="1151"/>
      <c r="E154" s="304">
        <v>0</v>
      </c>
      <c r="F154" s="940">
        <f t="shared" si="10"/>
        <v>0</v>
      </c>
    </row>
    <row r="155" spans="1:14" outlineLevel="1">
      <c r="B155" s="938">
        <v>3209</v>
      </c>
      <c r="C155" s="950" t="s">
        <v>263</v>
      </c>
      <c r="D155" s="1004">
        <v>25000</v>
      </c>
      <c r="E155" s="304">
        <v>2677</v>
      </c>
      <c r="F155" s="940">
        <f t="shared" si="10"/>
        <v>22323</v>
      </c>
    </row>
    <row r="156" spans="1:14" outlineLevel="1">
      <c r="B156" s="938">
        <v>3210</v>
      </c>
      <c r="C156" s="950" t="s">
        <v>264</v>
      </c>
      <c r="D156" s="1004">
        <v>3500</v>
      </c>
      <c r="E156" s="304">
        <v>0</v>
      </c>
      <c r="F156" s="940">
        <f t="shared" si="10"/>
        <v>3500</v>
      </c>
    </row>
    <row r="157" spans="1:14" outlineLevel="1">
      <c r="B157" s="938">
        <v>3211</v>
      </c>
      <c r="C157" s="950" t="s">
        <v>265</v>
      </c>
      <c r="D157" s="1004">
        <v>0</v>
      </c>
      <c r="E157" s="304">
        <v>0</v>
      </c>
      <c r="F157" s="940">
        <f t="shared" si="10"/>
        <v>0</v>
      </c>
    </row>
    <row r="158" spans="1:14" outlineLevel="1">
      <c r="B158" s="938">
        <v>3212</v>
      </c>
      <c r="C158" s="950" t="s">
        <v>266</v>
      </c>
      <c r="D158" s="1009">
        <v>550000</v>
      </c>
      <c r="E158" s="304">
        <v>0</v>
      </c>
      <c r="F158" s="940">
        <f t="shared" si="10"/>
        <v>550000</v>
      </c>
      <c r="G158" s="169" t="s">
        <v>267</v>
      </c>
    </row>
    <row r="159" spans="1:14" outlineLevel="1">
      <c r="A159" s="40">
        <f>D159/30</f>
        <v>28313.333333333332</v>
      </c>
      <c r="B159" s="938">
        <v>3213</v>
      </c>
      <c r="C159" s="950" t="s">
        <v>268</v>
      </c>
      <c r="D159" s="1424">
        <v>849400</v>
      </c>
      <c r="E159" s="304">
        <v>0</v>
      </c>
      <c r="F159" s="940">
        <f t="shared" si="10"/>
        <v>849400</v>
      </c>
      <c r="G159" s="169" t="s">
        <v>577</v>
      </c>
    </row>
    <row r="160" spans="1:14" outlineLevel="1">
      <c r="B160" s="938">
        <v>3214</v>
      </c>
      <c r="C160" s="950" t="s">
        <v>269</v>
      </c>
      <c r="D160" s="1004">
        <v>0</v>
      </c>
      <c r="E160" s="304">
        <v>0</v>
      </c>
      <c r="F160" s="940">
        <f t="shared" si="10"/>
        <v>0</v>
      </c>
    </row>
    <row r="161" spans="1:16" outlineLevel="1">
      <c r="B161" s="938">
        <v>3215</v>
      </c>
      <c r="C161" s="950" t="s">
        <v>270</v>
      </c>
      <c r="D161" s="1004">
        <v>50000</v>
      </c>
      <c r="E161" s="304">
        <v>0</v>
      </c>
      <c r="F161" s="940">
        <f t="shared" si="10"/>
        <v>50000</v>
      </c>
    </row>
    <row r="162" spans="1:16" outlineLevel="1">
      <c r="B162" s="938">
        <v>3216</v>
      </c>
      <c r="C162" s="950" t="s">
        <v>271</v>
      </c>
      <c r="D162" s="1004">
        <v>50000</v>
      </c>
      <c r="E162" s="304">
        <v>0</v>
      </c>
      <c r="F162" s="940">
        <f t="shared" si="10"/>
        <v>50000</v>
      </c>
    </row>
    <row r="163" spans="1:16" outlineLevel="1">
      <c r="B163" s="938">
        <v>3217</v>
      </c>
      <c r="C163" s="950" t="s">
        <v>272</v>
      </c>
      <c r="D163" s="1004">
        <v>0</v>
      </c>
      <c r="E163" s="304">
        <v>0</v>
      </c>
      <c r="F163" s="940">
        <f t="shared" si="10"/>
        <v>0</v>
      </c>
      <c r="G163" s="169" t="s">
        <v>592</v>
      </c>
      <c r="M163" s="795"/>
      <c r="N163" s="795"/>
    </row>
    <row r="164" spans="1:16" outlineLevel="1">
      <c r="B164" s="938">
        <v>3218</v>
      </c>
      <c r="C164" s="950" t="s">
        <v>272</v>
      </c>
      <c r="D164" s="1004">
        <v>0</v>
      </c>
      <c r="E164" s="304">
        <v>0</v>
      </c>
      <c r="F164" s="940">
        <f t="shared" si="10"/>
        <v>0</v>
      </c>
    </row>
    <row r="165" spans="1:16" outlineLevel="1">
      <c r="B165" s="938">
        <v>3219</v>
      </c>
      <c r="C165" s="950" t="s">
        <v>272</v>
      </c>
      <c r="D165" s="1004">
        <v>0</v>
      </c>
      <c r="E165" s="304">
        <v>0</v>
      </c>
      <c r="F165" s="940">
        <f t="shared" si="10"/>
        <v>0</v>
      </c>
      <c r="J165" s="76"/>
      <c r="K165" s="76"/>
      <c r="L165" s="76"/>
      <c r="M165" s="849"/>
      <c r="N165" s="849"/>
    </row>
    <row r="166" spans="1:16" outlineLevel="1">
      <c r="B166" s="938">
        <v>3220</v>
      </c>
      <c r="C166" s="950" t="s">
        <v>272</v>
      </c>
      <c r="D166" s="1004">
        <v>0</v>
      </c>
      <c r="E166" s="304">
        <v>0</v>
      </c>
      <c r="F166" s="955">
        <f t="shared" si="10"/>
        <v>0</v>
      </c>
      <c r="J166" s="854" t="s">
        <v>113</v>
      </c>
      <c r="K166" s="585"/>
      <c r="L166" s="1302"/>
      <c r="M166" s="1054"/>
      <c r="N166" s="1055"/>
    </row>
    <row r="167" spans="1:16" outlineLevel="1">
      <c r="B167" s="951">
        <v>3200</v>
      </c>
      <c r="C167" s="305" t="s">
        <v>273</v>
      </c>
      <c r="D167" s="1010">
        <f>SUM(D146:D166)</f>
        <v>2322169.67</v>
      </c>
      <c r="E167" s="306">
        <f>SUM(E146:E166)</f>
        <v>2677</v>
      </c>
      <c r="F167" s="952">
        <f>SUM(F146:F166)</f>
        <v>2319492.67</v>
      </c>
      <c r="G167" s="1118" t="s">
        <v>646</v>
      </c>
      <c r="J167" s="530" t="s">
        <v>108</v>
      </c>
      <c r="L167" s="850">
        <v>0.05</v>
      </c>
      <c r="M167" s="544">
        <f>D168</f>
        <v>17259435.814999998</v>
      </c>
      <c r="N167" s="545">
        <f>L167*M167</f>
        <v>862971.79074999993</v>
      </c>
      <c r="O167" s="39" t="s">
        <v>1</v>
      </c>
    </row>
    <row r="168" spans="1:16" ht="16.350000000000001" outlineLevel="1">
      <c r="B168" s="951"/>
      <c r="C168" s="308" t="s">
        <v>274</v>
      </c>
      <c r="D168" s="1010">
        <f>D145+D167</f>
        <v>17259435.814999998</v>
      </c>
      <c r="E168" s="306">
        <f>E145+E167</f>
        <v>2677</v>
      </c>
      <c r="F168" s="952">
        <f>F145+F167</f>
        <v>17256758.814999998</v>
      </c>
      <c r="G168" s="1117">
        <f>SUM(D140,D149)</f>
        <v>13288413.67</v>
      </c>
      <c r="J168" s="530" t="s">
        <v>116</v>
      </c>
      <c r="L168" s="850">
        <v>0.05</v>
      </c>
      <c r="M168" s="544">
        <f>D133</f>
        <v>4803340.7600000007</v>
      </c>
      <c r="N168" s="851">
        <f>L168*M168</f>
        <v>240167.03800000006</v>
      </c>
      <c r="O168" s="39" t="s">
        <v>1</v>
      </c>
    </row>
    <row r="169" spans="1:16" outlineLevel="1">
      <c r="B169" s="938">
        <v>3221</v>
      </c>
      <c r="C169" s="291" t="s">
        <v>608</v>
      </c>
      <c r="D169" s="1011">
        <f>N167</f>
        <v>862971.79074999993</v>
      </c>
      <c r="E169" s="304">
        <v>0</v>
      </c>
      <c r="F169" s="954">
        <f>D169-E169</f>
        <v>862971.79074999993</v>
      </c>
      <c r="G169" s="848"/>
      <c r="J169" s="531"/>
      <c r="K169" s="76"/>
      <c r="L169" s="852"/>
      <c r="M169" s="814"/>
      <c r="N169" s="853">
        <f>SUM(N167:N168)</f>
        <v>1103138.8287499999</v>
      </c>
    </row>
    <row r="170" spans="1:16" s="47" customFormat="1" outlineLevel="1">
      <c r="B170" s="961"/>
      <c r="C170" s="962"/>
      <c r="D170" s="1015"/>
      <c r="E170" s="311"/>
      <c r="F170" s="963"/>
      <c r="G170" s="548"/>
      <c r="H170" s="1260"/>
      <c r="I170" s="1267"/>
    </row>
    <row r="171" spans="1:16">
      <c r="A171" s="39" t="s">
        <v>1</v>
      </c>
      <c r="B171" s="957"/>
      <c r="C171" s="309" t="s">
        <v>275</v>
      </c>
      <c r="D171" s="1012">
        <f>D168+D169+D170</f>
        <v>18122407.605749998</v>
      </c>
      <c r="E171" s="310">
        <f>E168+E169+E170</f>
        <v>2677</v>
      </c>
      <c r="F171" s="958">
        <f>F168+F169+F170</f>
        <v>18119730.605749998</v>
      </c>
      <c r="G171" s="1052"/>
      <c r="H171" s="1263">
        <f>SUM(H138:H169)</f>
        <v>30000</v>
      </c>
    </row>
    <row r="172" spans="1:16">
      <c r="B172" s="945"/>
      <c r="C172" s="946"/>
      <c r="D172" s="1007"/>
      <c r="E172" s="947"/>
      <c r="F172" s="964"/>
    </row>
    <row r="173" spans="1:16">
      <c r="B173" s="936">
        <v>4000</v>
      </c>
      <c r="C173" s="292" t="s">
        <v>276</v>
      </c>
      <c r="D173" s="1008"/>
      <c r="E173" s="303"/>
      <c r="F173" s="949"/>
      <c r="G173" s="1163" t="s">
        <v>729</v>
      </c>
      <c r="J173" s="854" t="s">
        <v>581</v>
      </c>
      <c r="K173" s="855"/>
      <c r="L173" s="856" t="s">
        <v>46</v>
      </c>
      <c r="M173" s="856" t="s">
        <v>104</v>
      </c>
      <c r="N173" s="857" t="s">
        <v>109</v>
      </c>
    </row>
    <row r="174" spans="1:16" outlineLevel="1">
      <c r="B174" s="1149">
        <v>4001</v>
      </c>
      <c r="C174" s="1150" t="s">
        <v>536</v>
      </c>
      <c r="D174" s="1171">
        <f>N175</f>
        <v>2126668.2000000002</v>
      </c>
      <c r="E174" s="1172">
        <v>1066998</v>
      </c>
      <c r="F174" s="1170">
        <f t="shared" ref="F174:F179" si="11">D174-E174</f>
        <v>1059670.2000000002</v>
      </c>
      <c r="G174" s="1164">
        <f>E174/36</f>
        <v>29638.833333333332</v>
      </c>
      <c r="J174" s="530" t="s">
        <v>110</v>
      </c>
      <c r="K174" s="843"/>
      <c r="L174" s="850">
        <v>0.01</v>
      </c>
      <c r="M174" s="544">
        <f>K188</f>
        <v>36500000</v>
      </c>
      <c r="N174" s="545">
        <f>L174*M174</f>
        <v>365000</v>
      </c>
      <c r="O174" s="39" t="s">
        <v>1</v>
      </c>
      <c r="P174" s="536"/>
    </row>
    <row r="175" spans="1:16" outlineLevel="1">
      <c r="B175" s="938">
        <v>4002</v>
      </c>
      <c r="C175" s="950" t="s">
        <v>277</v>
      </c>
      <c r="D175" s="1011">
        <f>N177</f>
        <v>172594.35814999999</v>
      </c>
      <c r="E175" s="304">
        <v>0</v>
      </c>
      <c r="F175" s="940">
        <f t="shared" si="11"/>
        <v>172594.35814999999</v>
      </c>
      <c r="J175" s="530" t="s">
        <v>582</v>
      </c>
      <c r="K175" s="843"/>
      <c r="L175" s="850">
        <v>0.05</v>
      </c>
      <c r="M175" s="544">
        <f>M188</f>
        <v>42533364</v>
      </c>
      <c r="N175" s="545">
        <f>L175*M175</f>
        <v>2126668.2000000002</v>
      </c>
      <c r="O175" s="39" t="s">
        <v>1</v>
      </c>
    </row>
    <row r="176" spans="1:16" outlineLevel="1">
      <c r="B176" s="938">
        <v>4003</v>
      </c>
      <c r="C176" s="950" t="s">
        <v>278</v>
      </c>
      <c r="D176" s="1004">
        <v>0</v>
      </c>
      <c r="E176" s="304">
        <v>0</v>
      </c>
      <c r="F176" s="940">
        <f t="shared" si="11"/>
        <v>0</v>
      </c>
      <c r="J176" s="530" t="s">
        <v>548</v>
      </c>
      <c r="K176" s="843"/>
      <c r="L176" s="850">
        <v>0.03</v>
      </c>
      <c r="M176" s="1020">
        <v>8700000</v>
      </c>
      <c r="N176" s="545">
        <f>L176*M176</f>
        <v>261000</v>
      </c>
      <c r="O176" s="39" t="s">
        <v>1</v>
      </c>
      <c r="P176" s="858"/>
    </row>
    <row r="177" spans="1:16" outlineLevel="1">
      <c r="B177" s="938">
        <v>4004</v>
      </c>
      <c r="C177" s="950" t="s">
        <v>278</v>
      </c>
      <c r="D177" s="1004">
        <v>0</v>
      </c>
      <c r="E177" s="304">
        <v>0</v>
      </c>
      <c r="F177" s="940">
        <f t="shared" si="11"/>
        <v>0</v>
      </c>
      <c r="J177" s="530" t="s">
        <v>583</v>
      </c>
      <c r="K177" s="843"/>
      <c r="L177" s="850">
        <v>0.01</v>
      </c>
      <c r="M177" s="544">
        <f>D168</f>
        <v>17259435.814999998</v>
      </c>
      <c r="N177" s="545">
        <f>L177*M177</f>
        <v>172594.35814999999</v>
      </c>
      <c r="O177" s="39" t="s">
        <v>1</v>
      </c>
      <c r="P177" s="316"/>
    </row>
    <row r="178" spans="1:16" outlineLevel="1">
      <c r="B178" s="938">
        <v>4005</v>
      </c>
      <c r="C178" s="950" t="s">
        <v>278</v>
      </c>
      <c r="D178" s="1004">
        <v>0</v>
      </c>
      <c r="E178" s="304">
        <v>0</v>
      </c>
      <c r="F178" s="940">
        <f t="shared" si="11"/>
        <v>0</v>
      </c>
      <c r="J178" s="1303" t="s">
        <v>114</v>
      </c>
      <c r="K178" s="1304"/>
      <c r="L178" s="850">
        <v>0.01</v>
      </c>
      <c r="M178" s="544">
        <f>D15</f>
        <v>14264997</v>
      </c>
      <c r="N178" s="859">
        <f>L178*M178</f>
        <v>142649.97</v>
      </c>
      <c r="O178" s="39" t="s">
        <v>1</v>
      </c>
    </row>
    <row r="179" spans="1:16" outlineLevel="1">
      <c r="B179" s="938">
        <v>4006</v>
      </c>
      <c r="C179" s="950" t="s">
        <v>278</v>
      </c>
      <c r="D179" s="1004">
        <v>0</v>
      </c>
      <c r="E179" s="304">
        <v>0</v>
      </c>
      <c r="F179" s="940">
        <f t="shared" si="11"/>
        <v>0</v>
      </c>
      <c r="J179" s="531" t="s">
        <v>537</v>
      </c>
      <c r="K179" s="76"/>
      <c r="L179" s="860"/>
      <c r="M179" s="814"/>
      <c r="N179" s="853">
        <f>SUM(N174:N178)</f>
        <v>3067912.5281500001</v>
      </c>
    </row>
    <row r="180" spans="1:16">
      <c r="A180" s="39" t="s">
        <v>1</v>
      </c>
      <c r="B180" s="957"/>
      <c r="C180" s="309" t="s">
        <v>279</v>
      </c>
      <c r="D180" s="1012">
        <f>SUM(D174:D179)</f>
        <v>2299262.5581499999</v>
      </c>
      <c r="E180" s="310">
        <f>SUM(E174:E179)</f>
        <v>1066998</v>
      </c>
      <c r="F180" s="958">
        <f>SUM(F174:F179)</f>
        <v>1232264.5581500002</v>
      </c>
      <c r="H180" s="1263">
        <f>SUM(H172:H179)</f>
        <v>0</v>
      </c>
    </row>
    <row r="181" spans="1:16">
      <c r="B181" s="945"/>
      <c r="C181" s="946"/>
      <c r="D181" s="1007"/>
      <c r="E181" s="947"/>
      <c r="F181" s="964"/>
    </row>
    <row r="182" spans="1:16">
      <c r="B182" s="936">
        <v>5000</v>
      </c>
      <c r="C182" s="292" t="s">
        <v>280</v>
      </c>
      <c r="D182" s="1008"/>
      <c r="E182" s="303"/>
      <c r="F182" s="949"/>
      <c r="J182" s="39" t="s">
        <v>555</v>
      </c>
      <c r="L182" s="39" t="s">
        <v>552</v>
      </c>
    </row>
    <row r="183" spans="1:16" outlineLevel="1">
      <c r="B183" s="938">
        <v>5001</v>
      </c>
      <c r="C183" s="950" t="s">
        <v>281</v>
      </c>
      <c r="D183" s="1009">
        <v>75000</v>
      </c>
      <c r="E183" s="304">
        <v>0</v>
      </c>
      <c r="F183" s="940">
        <f t="shared" ref="F183:F205" si="12">D183-E183</f>
        <v>75000</v>
      </c>
      <c r="I183" s="1298"/>
      <c r="J183" s="584" t="s">
        <v>834</v>
      </c>
      <c r="K183" s="742">
        <f>N229</f>
        <v>7083669.6530700698</v>
      </c>
      <c r="L183" s="584" t="s">
        <v>515</v>
      </c>
      <c r="M183" s="1294">
        <f>D15</f>
        <v>14264997</v>
      </c>
      <c r="N183" s="544"/>
      <c r="O183" s="544"/>
    </row>
    <row r="184" spans="1:16" outlineLevel="1">
      <c r="B184" s="938">
        <v>5002</v>
      </c>
      <c r="C184" s="950" t="s">
        <v>282</v>
      </c>
      <c r="D184" s="1009">
        <v>0</v>
      </c>
      <c r="E184" s="304">
        <v>0</v>
      </c>
      <c r="F184" s="940">
        <f t="shared" si="12"/>
        <v>0</v>
      </c>
      <c r="I184" s="1298"/>
      <c r="J184" s="530" t="s">
        <v>551</v>
      </c>
      <c r="K184" s="335">
        <f>M229</f>
        <v>32500000</v>
      </c>
      <c r="L184" s="530" t="s">
        <v>554</v>
      </c>
      <c r="M184" s="882">
        <f>D133+D206+D251+D267-D238-D224-D221-D112</f>
        <v>13104018.066520071</v>
      </c>
    </row>
    <row r="185" spans="1:16" outlineLevel="1">
      <c r="B185" s="938">
        <v>5003</v>
      </c>
      <c r="C185" s="950" t="s">
        <v>283</v>
      </c>
      <c r="D185" s="1009">
        <v>42984</v>
      </c>
      <c r="E185" s="304">
        <v>42984</v>
      </c>
      <c r="F185" s="940">
        <f t="shared" si="12"/>
        <v>0</v>
      </c>
      <c r="G185" s="169" t="s">
        <v>745</v>
      </c>
      <c r="I185" s="1298"/>
      <c r="J185" s="530"/>
      <c r="K185" s="536">
        <f>SUM(K183:K184)</f>
        <v>39583669.65307007</v>
      </c>
      <c r="L185" s="530" t="s">
        <v>553</v>
      </c>
      <c r="M185" s="882">
        <f>D168</f>
        <v>17259435.814999998</v>
      </c>
    </row>
    <row r="186" spans="1:16" outlineLevel="1">
      <c r="B186" s="938">
        <v>5004</v>
      </c>
      <c r="C186" s="950" t="s">
        <v>284</v>
      </c>
      <c r="D186" s="1009">
        <v>0</v>
      </c>
      <c r="E186" s="304">
        <v>0</v>
      </c>
      <c r="F186" s="940">
        <f t="shared" si="12"/>
        <v>0</v>
      </c>
      <c r="J186" s="530"/>
      <c r="L186" s="530"/>
      <c r="M186" s="882">
        <f>SUM(M183:M185)</f>
        <v>44628450.88152007</v>
      </c>
    </row>
    <row r="187" spans="1:16" outlineLevel="1">
      <c r="B187" s="938">
        <v>5005</v>
      </c>
      <c r="C187" s="950" t="s">
        <v>285</v>
      </c>
      <c r="D187" s="1009">
        <v>0</v>
      </c>
      <c r="E187" s="304">
        <v>0</v>
      </c>
      <c r="F187" s="940">
        <f t="shared" si="12"/>
        <v>0</v>
      </c>
      <c r="J187" s="531"/>
      <c r="K187" s="76"/>
      <c r="L187" s="531"/>
      <c r="M187" s="82"/>
    </row>
    <row r="188" spans="1:16" outlineLevel="1">
      <c r="B188" s="938">
        <v>5006</v>
      </c>
      <c r="C188" s="950" t="s">
        <v>286</v>
      </c>
      <c r="D188" s="1009">
        <v>0</v>
      </c>
      <c r="E188" s="304">
        <v>0</v>
      </c>
      <c r="F188" s="940">
        <f t="shared" si="12"/>
        <v>0</v>
      </c>
      <c r="I188" s="1298"/>
      <c r="J188" s="1295"/>
      <c r="K188" s="1296">
        <v>36500000</v>
      </c>
      <c r="L188" s="1295"/>
      <c r="M188" s="1297">
        <v>42533364</v>
      </c>
    </row>
    <row r="189" spans="1:16" outlineLevel="1">
      <c r="B189" s="938">
        <v>5007</v>
      </c>
      <c r="C189" s="950" t="s">
        <v>287</v>
      </c>
      <c r="D189" s="1009">
        <v>0</v>
      </c>
      <c r="E189" s="304">
        <v>0</v>
      </c>
      <c r="F189" s="940">
        <f t="shared" si="12"/>
        <v>0</v>
      </c>
      <c r="J189" s="39" t="s">
        <v>420</v>
      </c>
      <c r="K189" s="316">
        <f>L174*K188</f>
        <v>365000</v>
      </c>
      <c r="L189" s="39" t="s">
        <v>420</v>
      </c>
      <c r="M189" s="861">
        <f>M188*L175</f>
        <v>2126668.2000000002</v>
      </c>
    </row>
    <row r="190" spans="1:16" outlineLevel="1">
      <c r="B190" s="938">
        <v>5008</v>
      </c>
      <c r="C190" s="950" t="s">
        <v>288</v>
      </c>
      <c r="D190" s="1009">
        <v>0</v>
      </c>
      <c r="E190" s="304">
        <v>0</v>
      </c>
      <c r="F190" s="940">
        <f t="shared" si="12"/>
        <v>0</v>
      </c>
    </row>
    <row r="191" spans="1:16" outlineLevel="1">
      <c r="B191" s="938">
        <v>5009</v>
      </c>
      <c r="C191" s="950" t="s">
        <v>289</v>
      </c>
      <c r="D191" s="1009">
        <v>0</v>
      </c>
      <c r="E191" s="304">
        <v>0</v>
      </c>
      <c r="F191" s="940">
        <f t="shared" si="12"/>
        <v>0</v>
      </c>
    </row>
    <row r="192" spans="1:16" outlineLevel="1">
      <c r="B192" s="938">
        <v>5010</v>
      </c>
      <c r="C192" s="950" t="s">
        <v>290</v>
      </c>
      <c r="D192" s="1009">
        <v>0</v>
      </c>
      <c r="E192" s="304">
        <v>0</v>
      </c>
      <c r="F192" s="940">
        <f t="shared" si="12"/>
        <v>0</v>
      </c>
    </row>
    <row r="193" spans="1:8" outlineLevel="1">
      <c r="B193" s="938">
        <v>5011</v>
      </c>
      <c r="C193" s="950" t="s">
        <v>291</v>
      </c>
      <c r="D193" s="1009">
        <v>0</v>
      </c>
      <c r="E193" s="304">
        <v>0</v>
      </c>
      <c r="F193" s="940">
        <f t="shared" si="12"/>
        <v>0</v>
      </c>
    </row>
    <row r="194" spans="1:8" outlineLevel="1">
      <c r="B194" s="938">
        <v>5012</v>
      </c>
      <c r="C194" s="950" t="s">
        <v>292</v>
      </c>
      <c r="D194" s="1009">
        <v>0</v>
      </c>
      <c r="E194" s="304">
        <v>0</v>
      </c>
      <c r="F194" s="940">
        <f t="shared" si="12"/>
        <v>0</v>
      </c>
    </row>
    <row r="195" spans="1:8" outlineLevel="1">
      <c r="B195" s="938">
        <v>5013</v>
      </c>
      <c r="C195" s="950" t="s">
        <v>293</v>
      </c>
      <c r="D195" s="1009">
        <v>0</v>
      </c>
      <c r="E195" s="304">
        <v>0</v>
      </c>
      <c r="F195" s="940">
        <f t="shared" si="12"/>
        <v>0</v>
      </c>
    </row>
    <row r="196" spans="1:8" outlineLevel="1">
      <c r="B196" s="938">
        <v>5014</v>
      </c>
      <c r="C196" s="950" t="s">
        <v>294</v>
      </c>
      <c r="D196" s="1009">
        <v>75000</v>
      </c>
      <c r="E196" s="304">
        <v>0</v>
      </c>
      <c r="F196" s="940">
        <f t="shared" si="12"/>
        <v>75000</v>
      </c>
    </row>
    <row r="197" spans="1:8" outlineLevel="1">
      <c r="B197" s="938">
        <v>5015</v>
      </c>
      <c r="C197" s="950" t="s">
        <v>295</v>
      </c>
      <c r="D197" s="1009">
        <v>0</v>
      </c>
      <c r="E197" s="304">
        <v>0</v>
      </c>
      <c r="F197" s="940">
        <f t="shared" si="12"/>
        <v>0</v>
      </c>
    </row>
    <row r="198" spans="1:8" outlineLevel="1">
      <c r="B198" s="938">
        <v>5016</v>
      </c>
      <c r="C198" s="950" t="s">
        <v>296</v>
      </c>
      <c r="D198" s="1009">
        <v>0</v>
      </c>
      <c r="E198" s="304">
        <v>0</v>
      </c>
      <c r="F198" s="940">
        <f t="shared" si="12"/>
        <v>0</v>
      </c>
    </row>
    <row r="199" spans="1:8" outlineLevel="1">
      <c r="B199" s="938">
        <v>5017</v>
      </c>
      <c r="C199" s="950" t="s">
        <v>297</v>
      </c>
      <c r="D199" s="1009">
        <v>0</v>
      </c>
      <c r="E199" s="304">
        <v>0</v>
      </c>
      <c r="F199" s="940">
        <f t="shared" si="12"/>
        <v>0</v>
      </c>
    </row>
    <row r="200" spans="1:8" outlineLevel="1">
      <c r="B200" s="938">
        <v>5018</v>
      </c>
      <c r="C200" s="950" t="s">
        <v>298</v>
      </c>
      <c r="D200" s="1009">
        <v>0</v>
      </c>
      <c r="E200" s="304">
        <v>0</v>
      </c>
      <c r="F200" s="940">
        <f t="shared" si="12"/>
        <v>0</v>
      </c>
    </row>
    <row r="201" spans="1:8" outlineLevel="1">
      <c r="B201" s="938">
        <v>5019</v>
      </c>
      <c r="C201" s="950" t="s">
        <v>298</v>
      </c>
      <c r="D201" s="1009">
        <v>0</v>
      </c>
      <c r="E201" s="304">
        <v>0</v>
      </c>
      <c r="F201" s="940">
        <f t="shared" si="12"/>
        <v>0</v>
      </c>
    </row>
    <row r="202" spans="1:8" outlineLevel="1">
      <c r="B202" s="938">
        <v>5020</v>
      </c>
      <c r="C202" s="950" t="s">
        <v>298</v>
      </c>
      <c r="D202" s="1009">
        <v>0</v>
      </c>
      <c r="E202" s="304">
        <v>0</v>
      </c>
      <c r="F202" s="940">
        <f t="shared" si="12"/>
        <v>0</v>
      </c>
    </row>
    <row r="203" spans="1:8" outlineLevel="1">
      <c r="B203" s="938">
        <v>5021</v>
      </c>
      <c r="C203" s="950" t="s">
        <v>298</v>
      </c>
      <c r="D203" s="1009">
        <v>0</v>
      </c>
      <c r="E203" s="304">
        <v>0</v>
      </c>
      <c r="F203" s="940">
        <f t="shared" si="12"/>
        <v>0</v>
      </c>
    </row>
    <row r="204" spans="1:8" outlineLevel="1">
      <c r="B204" s="938">
        <v>5022</v>
      </c>
      <c r="C204" s="950" t="s">
        <v>298</v>
      </c>
      <c r="D204" s="1009">
        <v>0</v>
      </c>
      <c r="E204" s="304">
        <v>0</v>
      </c>
      <c r="F204" s="940">
        <f t="shared" si="12"/>
        <v>0</v>
      </c>
    </row>
    <row r="205" spans="1:8" outlineLevel="1">
      <c r="B205" s="938">
        <v>5023</v>
      </c>
      <c r="C205" s="950" t="s">
        <v>299</v>
      </c>
      <c r="D205" s="1009">
        <v>0</v>
      </c>
      <c r="E205" s="304">
        <v>0</v>
      </c>
      <c r="F205" s="955">
        <f t="shared" si="12"/>
        <v>0</v>
      </c>
    </row>
    <row r="206" spans="1:8">
      <c r="A206" s="39" t="s">
        <v>1</v>
      </c>
      <c r="B206" s="957"/>
      <c r="C206" s="309" t="s">
        <v>300</v>
      </c>
      <c r="D206" s="1012">
        <f>SUM(D183:D205)</f>
        <v>192984</v>
      </c>
      <c r="E206" s="310">
        <f>SUM(E183:E205)</f>
        <v>42984</v>
      </c>
      <c r="F206" s="958">
        <f>SUM(F183:F205)</f>
        <v>150000</v>
      </c>
      <c r="H206" s="1263">
        <f>SUM(H172:H205)</f>
        <v>0</v>
      </c>
    </row>
    <row r="207" spans="1:8">
      <c r="B207" s="945"/>
      <c r="C207" s="946"/>
      <c r="D207" s="1007"/>
      <c r="E207" s="947"/>
      <c r="F207" s="948"/>
    </row>
    <row r="208" spans="1:8">
      <c r="B208" s="936">
        <v>6000</v>
      </c>
      <c r="C208" s="292" t="s">
        <v>301</v>
      </c>
      <c r="D208" s="1008"/>
      <c r="E208" s="303"/>
      <c r="F208" s="949"/>
    </row>
    <row r="209" spans="2:17" outlineLevel="1">
      <c r="B209" s="938">
        <v>6100</v>
      </c>
      <c r="C209" s="953" t="s">
        <v>302</v>
      </c>
      <c r="D209" s="1009">
        <v>0</v>
      </c>
      <c r="E209" s="304"/>
      <c r="F209" s="940">
        <f t="shared" ref="F209:F226" si="13">D209-E209</f>
        <v>0</v>
      </c>
    </row>
    <row r="210" spans="2:17" outlineLevel="1">
      <c r="B210" s="938">
        <v>6101</v>
      </c>
      <c r="C210" s="950" t="s">
        <v>303</v>
      </c>
      <c r="D210" s="1009">
        <v>80000</v>
      </c>
      <c r="E210" s="304">
        <f>50000-20000</f>
        <v>30000</v>
      </c>
      <c r="F210" s="940">
        <f t="shared" si="13"/>
        <v>50000</v>
      </c>
      <c r="G210" s="169" t="s">
        <v>759</v>
      </c>
      <c r="H210" s="1260">
        <f>E210</f>
        <v>30000</v>
      </c>
      <c r="J210" s="1305" t="s">
        <v>550</v>
      </c>
      <c r="K210" s="18"/>
      <c r="L210" s="18"/>
      <c r="M210" s="542"/>
      <c r="Q210" s="663"/>
    </row>
    <row r="211" spans="2:17" ht="14.5" customHeight="1" outlineLevel="1">
      <c r="B211" s="938">
        <v>6102</v>
      </c>
      <c r="C211" s="950" t="s">
        <v>304</v>
      </c>
      <c r="D211" s="1009">
        <v>0</v>
      </c>
      <c r="E211" s="304">
        <v>0</v>
      </c>
      <c r="F211" s="940">
        <f t="shared" si="13"/>
        <v>0</v>
      </c>
      <c r="H211" s="1260">
        <f>F211</f>
        <v>0</v>
      </c>
      <c r="J211" s="1306" t="s">
        <v>535</v>
      </c>
      <c r="K211" s="1307">
        <f>M216</f>
        <v>429647.56242084946</v>
      </c>
      <c r="M211" s="61"/>
      <c r="Q211" s="663"/>
    </row>
    <row r="212" spans="2:17" outlineLevel="1">
      <c r="B212" s="938">
        <v>6103</v>
      </c>
      <c r="C212" s="950" t="s">
        <v>305</v>
      </c>
      <c r="D212" s="1009">
        <v>0</v>
      </c>
      <c r="E212" s="304">
        <v>0</v>
      </c>
      <c r="F212" s="940">
        <f t="shared" si="13"/>
        <v>0</v>
      </c>
      <c r="H212" s="1260">
        <f t="shared" ref="H212:H226" si="14">F212</f>
        <v>0</v>
      </c>
      <c r="J212" s="323"/>
      <c r="K212" s="520" t="s">
        <v>427</v>
      </c>
      <c r="L212" s="520" t="s">
        <v>428</v>
      </c>
      <c r="M212" s="862" t="s">
        <v>93</v>
      </c>
      <c r="Q212" s="663"/>
    </row>
    <row r="213" spans="2:17" outlineLevel="1">
      <c r="B213" s="938">
        <v>6104</v>
      </c>
      <c r="C213" s="950" t="s">
        <v>306</v>
      </c>
      <c r="D213" s="1009">
        <v>23208</v>
      </c>
      <c r="E213" s="304">
        <v>23208</v>
      </c>
      <c r="F213" s="940">
        <f t="shared" si="13"/>
        <v>0</v>
      </c>
      <c r="G213" s="169" t="s">
        <v>746</v>
      </c>
      <c r="H213" s="1260">
        <f t="shared" si="14"/>
        <v>0</v>
      </c>
      <c r="J213" s="323" t="s">
        <v>425</v>
      </c>
      <c r="K213" s="1308">
        <v>1.2E-2</v>
      </c>
      <c r="L213" s="505">
        <f>K229</f>
        <v>14970630.201737452</v>
      </c>
      <c r="M213" s="863">
        <f>K213*L213</f>
        <v>179647.56242084943</v>
      </c>
      <c r="Q213" s="663"/>
    </row>
    <row r="214" spans="2:17" ht="14.5" customHeight="1" outlineLevel="1">
      <c r="B214" s="938">
        <v>6105</v>
      </c>
      <c r="C214" s="950" t="s">
        <v>307</v>
      </c>
      <c r="D214" s="1009">
        <v>0</v>
      </c>
      <c r="E214" s="304">
        <v>0</v>
      </c>
      <c r="F214" s="940">
        <f t="shared" si="13"/>
        <v>0</v>
      </c>
      <c r="H214" s="1260">
        <f t="shared" si="14"/>
        <v>0</v>
      </c>
      <c r="J214" s="323" t="s">
        <v>426</v>
      </c>
      <c r="K214" s="1308">
        <v>0.03</v>
      </c>
      <c r="L214" s="505">
        <f>L229</f>
        <v>0</v>
      </c>
      <c r="M214" s="863">
        <f>K214*L214</f>
        <v>0</v>
      </c>
      <c r="Q214" s="663"/>
    </row>
    <row r="215" spans="2:17" outlineLevel="1">
      <c r="B215" s="938">
        <v>6106</v>
      </c>
      <c r="C215" s="950" t="s">
        <v>308</v>
      </c>
      <c r="D215" s="1009">
        <v>0</v>
      </c>
      <c r="E215" s="304">
        <v>0</v>
      </c>
      <c r="F215" s="940">
        <f t="shared" si="13"/>
        <v>0</v>
      </c>
      <c r="H215" s="1260">
        <f t="shared" si="14"/>
        <v>0</v>
      </c>
      <c r="I215" s="1298"/>
      <c r="J215" s="543" t="s">
        <v>24</v>
      </c>
      <c r="K215" s="1293">
        <v>0.05</v>
      </c>
      <c r="L215" s="502">
        <f>'S&amp;U''s'!I44</f>
        <v>5000000</v>
      </c>
      <c r="M215" s="864">
        <f>K215*L215</f>
        <v>250000</v>
      </c>
      <c r="Q215" s="663"/>
    </row>
    <row r="216" spans="2:17" outlineLevel="1">
      <c r="B216" s="938">
        <v>6107</v>
      </c>
      <c r="C216" s="950" t="s">
        <v>727</v>
      </c>
      <c r="D216" s="1009">
        <v>55000</v>
      </c>
      <c r="E216" s="304">
        <v>55000</v>
      </c>
      <c r="F216" s="940">
        <f t="shared" si="13"/>
        <v>0</v>
      </c>
      <c r="G216" s="169" t="s">
        <v>643</v>
      </c>
      <c r="H216" s="1260">
        <f t="shared" si="14"/>
        <v>0</v>
      </c>
      <c r="J216" s="543"/>
      <c r="K216" s="508"/>
      <c r="L216" s="502"/>
      <c r="M216" s="864">
        <f>SUM(M213:M215)</f>
        <v>429647.56242084946</v>
      </c>
      <c r="Q216" s="663"/>
    </row>
    <row r="217" spans="2:17" outlineLevel="1">
      <c r="B217" s="938">
        <v>6108</v>
      </c>
      <c r="C217" s="950" t="s">
        <v>309</v>
      </c>
      <c r="D217" s="1011">
        <v>127188.85822000005</v>
      </c>
      <c r="E217" s="304">
        <v>0</v>
      </c>
      <c r="F217" s="940">
        <f>D217-E217</f>
        <v>127188.85822000005</v>
      </c>
      <c r="H217" s="1260">
        <f>F217</f>
        <v>127188.85822000005</v>
      </c>
      <c r="N217" s="40"/>
      <c r="Q217" s="663"/>
    </row>
    <row r="218" spans="2:17" outlineLevel="1">
      <c r="B218" s="938">
        <v>6109</v>
      </c>
      <c r="C218" s="950" t="s">
        <v>578</v>
      </c>
      <c r="D218" s="1011">
        <v>127389.1635022</v>
      </c>
      <c r="E218" s="304"/>
      <c r="F218" s="940">
        <f t="shared" si="13"/>
        <v>127389.1635022</v>
      </c>
      <c r="G218" s="1117"/>
      <c r="H218" s="1260">
        <f>F218</f>
        <v>127389.1635022</v>
      </c>
      <c r="J218" s="535"/>
      <c r="K218" s="2"/>
      <c r="L218" s="2"/>
      <c r="M218" s="2"/>
      <c r="N218" s="2"/>
      <c r="O218" s="2"/>
    </row>
    <row r="219" spans="2:17" outlineLevel="1">
      <c r="B219" s="1149">
        <v>6110</v>
      </c>
      <c r="C219" s="1150" t="s">
        <v>310</v>
      </c>
      <c r="D219" s="1171">
        <v>1320571.7335152482</v>
      </c>
      <c r="E219" s="307">
        <v>21600</v>
      </c>
      <c r="F219" s="1170">
        <f>D219-E219</f>
        <v>1298971.7335152482</v>
      </c>
      <c r="G219" s="1251"/>
      <c r="H219" s="1260">
        <f>F219</f>
        <v>1298971.7335152482</v>
      </c>
      <c r="J219" s="1305" t="s">
        <v>549</v>
      </c>
      <c r="K219" s="18"/>
      <c r="L219" s="18"/>
      <c r="M219" s="542"/>
    </row>
    <row r="220" spans="2:17" outlineLevel="1">
      <c r="B220" s="938">
        <v>6111</v>
      </c>
      <c r="C220" s="950" t="s">
        <v>311</v>
      </c>
      <c r="D220" s="1009">
        <v>0</v>
      </c>
      <c r="E220" s="304">
        <v>0</v>
      </c>
      <c r="F220" s="940">
        <f t="shared" si="13"/>
        <v>0</v>
      </c>
      <c r="G220" s="1284"/>
      <c r="H220" s="1260">
        <f t="shared" si="14"/>
        <v>0</v>
      </c>
      <c r="J220" s="1306" t="s">
        <v>535</v>
      </c>
      <c r="K220" s="1307">
        <f>M225</f>
        <v>545836.69653070066</v>
      </c>
      <c r="M220" s="61"/>
      <c r="N220" s="48"/>
    </row>
    <row r="221" spans="2:17" ht="14.5" customHeight="1" outlineLevel="1">
      <c r="B221" s="938">
        <v>6112</v>
      </c>
      <c r="C221" s="950" t="s">
        <v>539</v>
      </c>
      <c r="D221" s="1011">
        <v>130149.97</v>
      </c>
      <c r="E221" s="304">
        <v>0</v>
      </c>
      <c r="F221" s="940">
        <f t="shared" si="13"/>
        <v>130149.97</v>
      </c>
      <c r="G221" s="1163"/>
      <c r="J221" s="323"/>
      <c r="K221" s="520" t="s">
        <v>427</v>
      </c>
      <c r="L221" s="520" t="s">
        <v>428</v>
      </c>
      <c r="M221" s="862" t="s">
        <v>93</v>
      </c>
      <c r="N221" s="533"/>
    </row>
    <row r="222" spans="2:17" outlineLevel="1">
      <c r="B222" s="1149">
        <v>6113</v>
      </c>
      <c r="C222" s="1150" t="s">
        <v>760</v>
      </c>
      <c r="D222" s="1011">
        <v>1650000</v>
      </c>
      <c r="E222" s="307">
        <v>0</v>
      </c>
      <c r="F222" s="1170">
        <f>D222-E222</f>
        <v>1650000</v>
      </c>
      <c r="G222" s="1164"/>
      <c r="J222" s="323" t="s">
        <v>551</v>
      </c>
      <c r="K222" s="1309">
        <v>1</v>
      </c>
      <c r="L222" s="505">
        <f>M229</f>
        <v>32500000</v>
      </c>
      <c r="M222" s="863">
        <f>L222*(K222/100)</f>
        <v>325000</v>
      </c>
      <c r="N222" s="1401">
        <f>SUM(M222:M223)</f>
        <v>395836.69653070072</v>
      </c>
    </row>
    <row r="223" spans="2:17" outlineLevel="1">
      <c r="B223" s="938">
        <v>6114</v>
      </c>
      <c r="C223" s="950" t="s">
        <v>542</v>
      </c>
      <c r="D223" s="1011"/>
      <c r="E223" s="304"/>
      <c r="F223" s="940"/>
      <c r="H223" s="1260">
        <f>F223</f>
        <v>0</v>
      </c>
      <c r="J223" s="323" t="s">
        <v>834</v>
      </c>
      <c r="K223" s="1309">
        <v>1</v>
      </c>
      <c r="L223" s="505">
        <f>N229</f>
        <v>7083669.6530700698</v>
      </c>
      <c r="M223" s="863">
        <f>L223*(K223/100)</f>
        <v>70836.696530700705</v>
      </c>
      <c r="N223" s="28"/>
    </row>
    <row r="224" spans="2:17" outlineLevel="1">
      <c r="B224" s="938">
        <v>6115</v>
      </c>
      <c r="C224" s="950" t="s">
        <v>579</v>
      </c>
      <c r="D224" s="1009">
        <v>195345</v>
      </c>
      <c r="E224" s="304">
        <v>195345</v>
      </c>
      <c r="F224" s="940">
        <f>D224-E224</f>
        <v>0</v>
      </c>
      <c r="G224" s="865" t="s">
        <v>580</v>
      </c>
      <c r="H224" s="1260">
        <f t="shared" si="14"/>
        <v>0</v>
      </c>
      <c r="J224" s="323" t="s">
        <v>24</v>
      </c>
      <c r="K224" s="1309">
        <v>3</v>
      </c>
      <c r="L224" s="1310">
        <f>'S&amp;U''s'!I44+'S&amp;U''s'!I60</f>
        <v>5000000</v>
      </c>
      <c r="M224" s="930">
        <f>L224*(K224/100)</f>
        <v>150000</v>
      </c>
      <c r="N224" s="1087"/>
    </row>
    <row r="225" spans="2:15" outlineLevel="1">
      <c r="B225" s="938">
        <v>6116</v>
      </c>
      <c r="C225" s="950" t="s">
        <v>584</v>
      </c>
      <c r="D225" s="1011"/>
      <c r="E225" s="304"/>
      <c r="F225" s="940"/>
      <c r="G225" s="866"/>
      <c r="H225" s="1260">
        <f t="shared" si="14"/>
        <v>0</v>
      </c>
      <c r="J225" s="543"/>
      <c r="K225" s="508">
        <f>SUM(K222:K224)</f>
        <v>5</v>
      </c>
      <c r="L225" s="502">
        <f>SUM(L222:L224)</f>
        <v>44583669.65307007</v>
      </c>
      <c r="M225" s="864">
        <f>SUM(M222:M224)</f>
        <v>545836.69653070066</v>
      </c>
      <c r="N225" s="534"/>
    </row>
    <row r="226" spans="2:15" outlineLevel="1">
      <c r="B226" s="938">
        <v>6117</v>
      </c>
      <c r="C226" s="950" t="s">
        <v>548</v>
      </c>
      <c r="D226" s="1011">
        <v>0</v>
      </c>
      <c r="E226" s="304">
        <v>0</v>
      </c>
      <c r="F226" s="940">
        <f t="shared" si="13"/>
        <v>0</v>
      </c>
      <c r="H226" s="1260">
        <f t="shared" si="14"/>
        <v>0</v>
      </c>
      <c r="J226" s="2"/>
      <c r="K226" s="511"/>
      <c r="L226" s="511"/>
      <c r="M226" s="511"/>
      <c r="N226" s="511"/>
    </row>
    <row r="227" spans="2:15" outlineLevel="1">
      <c r="B227" s="951">
        <v>6100</v>
      </c>
      <c r="C227" s="305" t="s">
        <v>312</v>
      </c>
      <c r="D227" s="1010">
        <f>SUM(D209:D226)</f>
        <v>3708852.7252374482</v>
      </c>
      <c r="E227" s="306">
        <f>SUM(E209:E226)</f>
        <v>325153</v>
      </c>
      <c r="F227" s="952">
        <f>SUM(F209:F226)</f>
        <v>3383699.7252374482</v>
      </c>
      <c r="H227" s="1263">
        <f>SUM(H207:H226)</f>
        <v>1583549.7552374483</v>
      </c>
      <c r="J227" s="169"/>
    </row>
    <row r="228" spans="2:15" outlineLevel="1">
      <c r="B228" s="938">
        <v>6200</v>
      </c>
      <c r="C228" s="953" t="s">
        <v>313</v>
      </c>
      <c r="D228" s="1009">
        <v>0</v>
      </c>
      <c r="E228" s="304">
        <v>0</v>
      </c>
      <c r="F228" s="940">
        <f t="shared" ref="F228:F249" si="15">D228-E228</f>
        <v>0</v>
      </c>
      <c r="J228" s="1311" t="s">
        <v>540</v>
      </c>
      <c r="K228" s="867" t="s">
        <v>39</v>
      </c>
      <c r="L228" s="868" t="s">
        <v>345</v>
      </c>
      <c r="M228" s="868" t="s">
        <v>344</v>
      </c>
      <c r="N228" s="869" t="s">
        <v>834</v>
      </c>
    </row>
    <row r="229" spans="2:15" outlineLevel="1">
      <c r="B229" s="938">
        <v>6201</v>
      </c>
      <c r="C229" s="950" t="s">
        <v>314</v>
      </c>
      <c r="D229" s="1009">
        <v>150000</v>
      </c>
      <c r="E229" s="304">
        <v>100000</v>
      </c>
      <c r="F229" s="940">
        <f t="shared" si="15"/>
        <v>50000</v>
      </c>
      <c r="G229" s="169" t="s">
        <v>754</v>
      </c>
      <c r="J229" s="323" t="s">
        <v>41</v>
      </c>
      <c r="K229" s="1312">
        <f>Summary!C41</f>
        <v>14970630.201737452</v>
      </c>
      <c r="L229" s="1313">
        <f>Summary!D41</f>
        <v>0</v>
      </c>
      <c r="M229" s="1313">
        <f>Summary!E41</f>
        <v>32500000</v>
      </c>
      <c r="N229" s="621">
        <f>Summary!F41</f>
        <v>7083669.6530700698</v>
      </c>
      <c r="O229" s="48"/>
    </row>
    <row r="230" spans="2:15" outlineLevel="1">
      <c r="B230" s="938">
        <v>6202</v>
      </c>
      <c r="C230" s="950" t="s">
        <v>315</v>
      </c>
      <c r="D230" s="1009">
        <v>0</v>
      </c>
      <c r="E230" s="304">
        <v>0</v>
      </c>
      <c r="F230" s="940">
        <f t="shared" si="15"/>
        <v>0</v>
      </c>
      <c r="J230" s="530" t="s">
        <v>46</v>
      </c>
      <c r="K230" s="870">
        <f>Summary!C44</f>
        <v>0.10349999999999999</v>
      </c>
      <c r="L230" s="870">
        <f>Summary!D44</f>
        <v>0.16</v>
      </c>
      <c r="M230" s="870">
        <f>Summary!E44</f>
        <v>0.08</v>
      </c>
      <c r="N230" s="871">
        <f>Summary!F44</f>
        <v>0.06</v>
      </c>
      <c r="O230" s="48"/>
    </row>
    <row r="231" spans="2:15" outlineLevel="1">
      <c r="B231" s="938">
        <v>6203</v>
      </c>
      <c r="C231" s="950" t="s">
        <v>304</v>
      </c>
      <c r="D231" s="1009">
        <v>10000</v>
      </c>
      <c r="E231" s="304">
        <v>0</v>
      </c>
      <c r="F231" s="940">
        <f t="shared" si="15"/>
        <v>10000</v>
      </c>
      <c r="J231" s="323" t="s">
        <v>47</v>
      </c>
      <c r="K231" s="870" t="str">
        <f>Summary!C45</f>
        <v>I.O</v>
      </c>
      <c r="L231" s="870" t="str">
        <f>Summary!D45</f>
        <v>I.O</v>
      </c>
      <c r="M231" s="870" t="str">
        <f>Summary!E45</f>
        <v>I.O</v>
      </c>
      <c r="N231" s="872">
        <f>Summary!F45</f>
        <v>25</v>
      </c>
      <c r="O231" s="48"/>
    </row>
    <row r="232" spans="2:15" outlineLevel="1">
      <c r="B232" s="938">
        <v>6204</v>
      </c>
      <c r="C232" s="950" t="s">
        <v>316</v>
      </c>
      <c r="D232" s="1009">
        <v>25000</v>
      </c>
      <c r="E232" s="304">
        <v>0</v>
      </c>
      <c r="F232" s="940">
        <f t="shared" si="15"/>
        <v>25000</v>
      </c>
      <c r="J232" s="323" t="s">
        <v>52</v>
      </c>
      <c r="K232" s="870">
        <v>0.01</v>
      </c>
      <c r="L232" s="870">
        <f>Summary!D46</f>
        <v>1.4999999999999999E-2</v>
      </c>
      <c r="M232" s="870">
        <v>0.01</v>
      </c>
      <c r="N232" s="871">
        <v>0.01</v>
      </c>
      <c r="O232" s="48"/>
    </row>
    <row r="233" spans="2:15" outlineLevel="1">
      <c r="B233" s="938">
        <v>6205</v>
      </c>
      <c r="C233" s="950" t="s">
        <v>307</v>
      </c>
      <c r="D233" s="1009">
        <v>50000</v>
      </c>
      <c r="E233" s="304">
        <v>0</v>
      </c>
      <c r="F233" s="940">
        <f t="shared" si="15"/>
        <v>50000</v>
      </c>
      <c r="J233" s="530" t="s">
        <v>53</v>
      </c>
      <c r="K233" s="1314">
        <f>Summary!C47</f>
        <v>12</v>
      </c>
      <c r="L233" s="1314">
        <f>Summary!D47</f>
        <v>12</v>
      </c>
      <c r="M233" s="1314">
        <f>Summary!E47</f>
        <v>24</v>
      </c>
      <c r="N233" s="1053">
        <f>M233</f>
        <v>24</v>
      </c>
      <c r="O233" s="48"/>
    </row>
    <row r="234" spans="2:15" outlineLevel="1">
      <c r="B234" s="938">
        <v>6206</v>
      </c>
      <c r="C234" s="950" t="s">
        <v>317</v>
      </c>
      <c r="D234" s="1011">
        <f>325000+40000</f>
        <v>365000</v>
      </c>
      <c r="E234" s="304">
        <v>0</v>
      </c>
      <c r="F234" s="940">
        <f t="shared" si="15"/>
        <v>365000</v>
      </c>
      <c r="J234" s="323" t="s">
        <v>56</v>
      </c>
      <c r="K234" s="870">
        <f>Summary!C48</f>
        <v>5.0000000000000001E-3</v>
      </c>
      <c r="L234" s="870">
        <f>Summary!D48</f>
        <v>0</v>
      </c>
      <c r="M234" s="870">
        <f>Summary!E48</f>
        <v>0</v>
      </c>
      <c r="N234" s="871">
        <f>Summary!F48</f>
        <v>0.02</v>
      </c>
      <c r="O234" s="48"/>
    </row>
    <row r="235" spans="2:15" outlineLevel="1">
      <c r="B235" s="938">
        <v>6207</v>
      </c>
      <c r="C235" s="950" t="s">
        <v>644</v>
      </c>
      <c r="D235" s="1011">
        <v>184625.08698262341</v>
      </c>
      <c r="E235" s="304">
        <v>0</v>
      </c>
      <c r="F235" s="940">
        <f>D235-E235</f>
        <v>184625.08698262341</v>
      </c>
      <c r="G235" s="1086"/>
      <c r="J235" s="323" t="s">
        <v>58</v>
      </c>
      <c r="K235" s="873">
        <f>Summary!C49</f>
        <v>1</v>
      </c>
      <c r="L235" s="873">
        <f>Summary!D49</f>
        <v>1</v>
      </c>
      <c r="M235" s="873">
        <f>Summary!E49</f>
        <v>0.6</v>
      </c>
      <c r="N235" s="874">
        <f>Summary!F49</f>
        <v>0.6</v>
      </c>
      <c r="O235" s="48"/>
    </row>
    <row r="236" spans="2:15" outlineLevel="1">
      <c r="B236" s="938">
        <v>6208</v>
      </c>
      <c r="C236" s="950" t="s">
        <v>585</v>
      </c>
      <c r="D236" s="1011">
        <v>325000</v>
      </c>
      <c r="E236" s="304">
        <v>0</v>
      </c>
      <c r="F236" s="940">
        <f t="shared" si="15"/>
        <v>325000</v>
      </c>
      <c r="J236" s="323" t="s">
        <v>533</v>
      </c>
      <c r="K236" s="875">
        <f>K230/12</f>
        <v>8.624999999999999E-3</v>
      </c>
      <c r="L236" s="875">
        <f>L230/12</f>
        <v>1.3333333333333334E-2</v>
      </c>
      <c r="M236" s="875">
        <f>M230/12</f>
        <v>6.6666666666666671E-3</v>
      </c>
      <c r="N236" s="876">
        <f>N230/12</f>
        <v>5.0000000000000001E-3</v>
      </c>
      <c r="O236" s="48"/>
    </row>
    <row r="237" spans="2:15" outlineLevel="1">
      <c r="B237" s="938">
        <v>6209</v>
      </c>
      <c r="C237" s="950" t="s">
        <v>835</v>
      </c>
      <c r="D237" s="1016">
        <v>40000</v>
      </c>
      <c r="E237" s="304">
        <v>0</v>
      </c>
      <c r="F237" s="940">
        <f t="shared" si="15"/>
        <v>40000</v>
      </c>
      <c r="J237" s="531" t="s">
        <v>538</v>
      </c>
      <c r="K237" s="877">
        <f>K236*K233</f>
        <v>0.10349999999999998</v>
      </c>
      <c r="L237" s="877">
        <f>L236*L233</f>
        <v>0.16</v>
      </c>
      <c r="M237" s="877">
        <f>M236*M233</f>
        <v>0.16</v>
      </c>
      <c r="N237" s="878">
        <f>N236*N233</f>
        <v>0.12</v>
      </c>
      <c r="O237" s="48"/>
    </row>
    <row r="238" spans="2:15" outlineLevel="1">
      <c r="B238" s="938">
        <v>6210</v>
      </c>
      <c r="C238" s="950" t="s">
        <v>586</v>
      </c>
      <c r="D238" s="1011">
        <v>365000</v>
      </c>
      <c r="E238" s="304">
        <v>0</v>
      </c>
      <c r="F238" s="940">
        <f t="shared" si="15"/>
        <v>365000</v>
      </c>
      <c r="G238" s="1163"/>
      <c r="J238" s="1315" t="s">
        <v>534</v>
      </c>
      <c r="K238" s="1054">
        <f>K229*K237</f>
        <v>1549460.2258798261</v>
      </c>
      <c r="L238" s="1054">
        <f>L229*L237</f>
        <v>0</v>
      </c>
      <c r="M238" s="1054">
        <f>M229*M237</f>
        <v>5200000</v>
      </c>
      <c r="N238" s="1055">
        <f>N229*N237</f>
        <v>850040.3583684084</v>
      </c>
      <c r="O238" s="48"/>
    </row>
    <row r="239" spans="2:15" outlineLevel="1">
      <c r="B239" s="938">
        <v>6211</v>
      </c>
      <c r="C239" s="950" t="s">
        <v>318</v>
      </c>
      <c r="D239" s="1016">
        <v>3120000</v>
      </c>
      <c r="E239" s="304">
        <v>0</v>
      </c>
      <c r="F239" s="940">
        <f t="shared" si="15"/>
        <v>3120000</v>
      </c>
      <c r="G239" s="1164"/>
      <c r="J239" s="530" t="s">
        <v>112</v>
      </c>
      <c r="K239" s="335">
        <f>((K229*K230*K235)/12)*K233</f>
        <v>1549460.2258798264</v>
      </c>
      <c r="L239" s="335">
        <f>((L229*L230*L235)/12)*L233</f>
        <v>0</v>
      </c>
      <c r="M239" s="335">
        <f>((M229*M230*M235)/12)*M233</f>
        <v>3120000</v>
      </c>
      <c r="N239" s="546">
        <f>((N229*N230*N235)/12)*N233</f>
        <v>510024.21502104501</v>
      </c>
      <c r="O239" s="48"/>
    </row>
    <row r="240" spans="2:15" outlineLevel="1">
      <c r="B240" s="938">
        <v>6212</v>
      </c>
      <c r="C240" s="950" t="s">
        <v>836</v>
      </c>
      <c r="D240" s="1016">
        <v>288000</v>
      </c>
      <c r="E240" s="304">
        <v>0</v>
      </c>
      <c r="F240" s="940">
        <f t="shared" si="15"/>
        <v>288000</v>
      </c>
      <c r="G240" s="169" t="s">
        <v>541</v>
      </c>
      <c r="J240" s="531" t="s">
        <v>109</v>
      </c>
      <c r="K240" s="336">
        <f>K229*K232</f>
        <v>149706.30201737452</v>
      </c>
      <c r="L240" s="336">
        <f>L229*L232</f>
        <v>0</v>
      </c>
      <c r="M240" s="336">
        <f>M229*M232</f>
        <v>325000</v>
      </c>
      <c r="N240" s="879">
        <f>N229*N232</f>
        <v>70836.696530700705</v>
      </c>
    </row>
    <row r="241" spans="1:14" outlineLevel="1">
      <c r="B241" s="938">
        <v>6213</v>
      </c>
      <c r="C241" s="950" t="s">
        <v>319</v>
      </c>
      <c r="D241" s="1009">
        <v>40000</v>
      </c>
      <c r="E241" s="304">
        <v>0</v>
      </c>
      <c r="F241" s="940">
        <f t="shared" si="15"/>
        <v>40000</v>
      </c>
    </row>
    <row r="242" spans="1:14" outlineLevel="1">
      <c r="B242" s="938">
        <v>6214</v>
      </c>
      <c r="C242" s="950" t="s">
        <v>320</v>
      </c>
      <c r="D242" s="1009">
        <v>0</v>
      </c>
      <c r="E242" s="304">
        <v>0</v>
      </c>
      <c r="F242" s="940">
        <f t="shared" si="15"/>
        <v>0</v>
      </c>
      <c r="K242" s="75"/>
      <c r="L242" s="75"/>
      <c r="M242" s="75"/>
      <c r="N242" s="75"/>
    </row>
    <row r="243" spans="1:14" outlineLevel="1">
      <c r="B243" s="938">
        <v>6215</v>
      </c>
      <c r="C243" s="950" t="s">
        <v>321</v>
      </c>
      <c r="D243" s="1009">
        <v>0</v>
      </c>
      <c r="E243" s="304">
        <v>0</v>
      </c>
      <c r="F243" s="940">
        <f t="shared" si="15"/>
        <v>0</v>
      </c>
    </row>
    <row r="244" spans="1:14" outlineLevel="1">
      <c r="B244" s="938">
        <v>6216</v>
      </c>
      <c r="C244" s="950" t="s">
        <v>115</v>
      </c>
      <c r="D244" s="1009">
        <v>0</v>
      </c>
      <c r="E244" s="304">
        <v>0</v>
      </c>
      <c r="F244" s="940">
        <f t="shared" si="15"/>
        <v>0</v>
      </c>
    </row>
    <row r="245" spans="1:14" outlineLevel="1">
      <c r="B245" s="938">
        <v>6217</v>
      </c>
      <c r="C245" s="950" t="s">
        <v>322</v>
      </c>
      <c r="D245" s="1009">
        <v>0</v>
      </c>
      <c r="E245" s="304">
        <v>0</v>
      </c>
      <c r="F245" s="940"/>
    </row>
    <row r="246" spans="1:14" outlineLevel="1">
      <c r="B246" s="938">
        <v>6218</v>
      </c>
      <c r="C246" s="950" t="s">
        <v>532</v>
      </c>
      <c r="D246" s="1009">
        <v>0</v>
      </c>
      <c r="E246" s="304">
        <v>0</v>
      </c>
      <c r="F246" s="940"/>
      <c r="G246" s="1085"/>
    </row>
    <row r="247" spans="1:14" outlineLevel="1">
      <c r="B247" s="907">
        <v>6219</v>
      </c>
      <c r="C247" s="296" t="s">
        <v>323</v>
      </c>
      <c r="D247" s="1009">
        <v>0</v>
      </c>
      <c r="E247" s="304">
        <v>0</v>
      </c>
      <c r="F247" s="940"/>
    </row>
    <row r="248" spans="1:14" outlineLevel="1">
      <c r="B248" s="907">
        <v>6220</v>
      </c>
      <c r="C248" s="296" t="s">
        <v>323</v>
      </c>
      <c r="D248" s="1009">
        <v>0</v>
      </c>
      <c r="E248" s="304">
        <v>0</v>
      </c>
      <c r="F248" s="940"/>
    </row>
    <row r="249" spans="1:14" outlineLevel="1">
      <c r="B249" s="907">
        <v>6221</v>
      </c>
      <c r="C249" s="296" t="s">
        <v>323</v>
      </c>
      <c r="D249" s="1009">
        <v>0</v>
      </c>
      <c r="E249" s="304">
        <v>0</v>
      </c>
      <c r="F249" s="940">
        <f t="shared" si="15"/>
        <v>0</v>
      </c>
    </row>
    <row r="250" spans="1:14" outlineLevel="1">
      <c r="B250" s="951">
        <v>6200</v>
      </c>
      <c r="C250" s="305" t="s">
        <v>324</v>
      </c>
      <c r="D250" s="1010">
        <f>SUM(D228:D249)</f>
        <v>4962625.0869826237</v>
      </c>
      <c r="E250" s="306">
        <f>SUM(E228:E247)</f>
        <v>100000</v>
      </c>
      <c r="F250" s="952">
        <f>SUM(F228:F247)</f>
        <v>4862625.0869826237</v>
      </c>
    </row>
    <row r="251" spans="1:14">
      <c r="A251" s="39" t="s">
        <v>1</v>
      </c>
      <c r="B251" s="957"/>
      <c r="C251" s="309" t="s">
        <v>325</v>
      </c>
      <c r="D251" s="1012">
        <f>D227+D250</f>
        <v>8671477.8122200724</v>
      </c>
      <c r="E251" s="310">
        <f>E227+E250</f>
        <v>425153</v>
      </c>
      <c r="F251" s="958">
        <f>F227+F250</f>
        <v>8246324.8122200724</v>
      </c>
      <c r="H251" s="1263">
        <f>SUM(H228:H250)</f>
        <v>0</v>
      </c>
    </row>
    <row r="252" spans="1:14">
      <c r="B252" s="945"/>
      <c r="C252" s="946"/>
      <c r="D252" s="1007"/>
      <c r="E252" s="947"/>
      <c r="F252" s="965"/>
    </row>
    <row r="253" spans="1:14">
      <c r="B253" s="936">
        <v>7000</v>
      </c>
      <c r="C253" s="292" t="s">
        <v>326</v>
      </c>
      <c r="D253" s="1008"/>
      <c r="E253" s="303"/>
      <c r="F253" s="960"/>
    </row>
    <row r="254" spans="1:14" outlineLevel="1">
      <c r="B254" s="938">
        <v>7100</v>
      </c>
      <c r="C254" s="291" t="s">
        <v>327</v>
      </c>
      <c r="D254" s="1009">
        <v>0</v>
      </c>
      <c r="E254" s="297">
        <v>0</v>
      </c>
      <c r="F254" s="966">
        <f t="shared" ref="F254:F266" si="16">D254-E254</f>
        <v>0</v>
      </c>
      <c r="J254" s="1316" t="s">
        <v>447</v>
      </c>
      <c r="K254" s="881" t="s">
        <v>556</v>
      </c>
      <c r="L254" s="856" t="s">
        <v>557</v>
      </c>
      <c r="M254" s="857" t="s">
        <v>558</v>
      </c>
    </row>
    <row r="255" spans="1:14" outlineLevel="1">
      <c r="B255" s="938">
        <v>7101</v>
      </c>
      <c r="C255" s="291" t="s">
        <v>328</v>
      </c>
      <c r="D255" s="1011">
        <f>K257</f>
        <v>169753.46430000002</v>
      </c>
      <c r="E255" s="297">
        <v>0</v>
      </c>
      <c r="F255" s="967">
        <f t="shared" si="16"/>
        <v>169753.46430000002</v>
      </c>
      <c r="J255" s="530" t="s">
        <v>543</v>
      </c>
      <c r="K255" s="536">
        <f>D14</f>
        <v>14264997</v>
      </c>
      <c r="L255" s="335">
        <f>K255</f>
        <v>14264997</v>
      </c>
      <c r="M255" s="882">
        <f>L255+G168</f>
        <v>27553410.670000002</v>
      </c>
    </row>
    <row r="256" spans="1:14" outlineLevel="1">
      <c r="B256" s="938">
        <v>7102</v>
      </c>
      <c r="C256" s="291" t="s">
        <v>329</v>
      </c>
      <c r="D256" s="1009">
        <v>0</v>
      </c>
      <c r="E256" s="297">
        <v>0</v>
      </c>
      <c r="F256" s="966">
        <f t="shared" si="16"/>
        <v>0</v>
      </c>
      <c r="J256" s="530" t="s">
        <v>544</v>
      </c>
      <c r="K256" s="806">
        <v>1.1900000000000001E-2</v>
      </c>
      <c r="L256" s="806">
        <v>1.1900000000000001E-2</v>
      </c>
      <c r="M256" s="987">
        <v>1.1900000000000001E-2</v>
      </c>
    </row>
    <row r="257" spans="1:13" outlineLevel="1">
      <c r="B257" s="938">
        <v>7103</v>
      </c>
      <c r="C257" s="291" t="s">
        <v>330</v>
      </c>
      <c r="D257" s="1009">
        <v>0</v>
      </c>
      <c r="E257" s="297">
        <v>0</v>
      </c>
      <c r="F257" s="966">
        <f t="shared" si="16"/>
        <v>0</v>
      </c>
      <c r="J257" s="531" t="s">
        <v>545</v>
      </c>
      <c r="K257" s="336">
        <f>K255*K256</f>
        <v>169753.46430000002</v>
      </c>
      <c r="L257" s="336">
        <f>L255*L256</f>
        <v>169753.46430000002</v>
      </c>
      <c r="M257" s="879">
        <f>M255*M256</f>
        <v>327885.58697300003</v>
      </c>
    </row>
    <row r="258" spans="1:13" outlineLevel="1">
      <c r="B258" s="938">
        <v>7104</v>
      </c>
      <c r="C258" s="291" t="s">
        <v>651</v>
      </c>
      <c r="D258" s="1009">
        <v>100000</v>
      </c>
      <c r="E258" s="297">
        <v>13379.279999999999</v>
      </c>
      <c r="F258" s="966">
        <f t="shared" si="16"/>
        <v>86620.72</v>
      </c>
      <c r="H258" s="1264">
        <v>60000</v>
      </c>
      <c r="I258" s="1300"/>
    </row>
    <row r="259" spans="1:13" outlineLevel="1">
      <c r="B259" s="938">
        <v>7105</v>
      </c>
      <c r="C259" s="291" t="s">
        <v>332</v>
      </c>
      <c r="D259" s="1009">
        <v>165</v>
      </c>
      <c r="E259" s="297">
        <v>165</v>
      </c>
      <c r="F259" s="966">
        <f t="shared" si="16"/>
        <v>0</v>
      </c>
    </row>
    <row r="260" spans="1:13" outlineLevel="1">
      <c r="B260" s="938">
        <v>7106</v>
      </c>
      <c r="C260" s="291" t="s">
        <v>333</v>
      </c>
      <c r="D260" s="1009">
        <v>0</v>
      </c>
      <c r="E260" s="297">
        <v>0</v>
      </c>
      <c r="F260" s="966">
        <f t="shared" si="16"/>
        <v>0</v>
      </c>
    </row>
    <row r="261" spans="1:13" outlineLevel="1">
      <c r="B261" s="938">
        <v>7107</v>
      </c>
      <c r="C261" s="291" t="s">
        <v>334</v>
      </c>
      <c r="D261" s="1009">
        <v>0</v>
      </c>
      <c r="E261" s="297">
        <v>0</v>
      </c>
      <c r="F261" s="966">
        <f t="shared" si="16"/>
        <v>0</v>
      </c>
    </row>
    <row r="262" spans="1:13" outlineLevel="1">
      <c r="B262" s="938">
        <v>7108</v>
      </c>
      <c r="C262" s="291" t="s">
        <v>335</v>
      </c>
      <c r="D262" s="1009"/>
      <c r="E262" s="297">
        <v>0</v>
      </c>
      <c r="F262" s="966">
        <f t="shared" si="16"/>
        <v>0</v>
      </c>
    </row>
    <row r="263" spans="1:13" outlineLevel="1">
      <c r="B263" s="938">
        <v>7109</v>
      </c>
      <c r="C263" s="291" t="s">
        <v>265</v>
      </c>
      <c r="D263" s="1009">
        <v>0</v>
      </c>
      <c r="E263" s="297">
        <v>0</v>
      </c>
      <c r="F263" s="966">
        <f t="shared" si="16"/>
        <v>0</v>
      </c>
    </row>
    <row r="264" spans="1:13" outlineLevel="1">
      <c r="B264" s="938">
        <v>7110</v>
      </c>
      <c r="C264" s="291" t="s">
        <v>336</v>
      </c>
      <c r="D264" s="1009">
        <v>0</v>
      </c>
      <c r="E264" s="297">
        <v>0</v>
      </c>
      <c r="F264" s="966">
        <f t="shared" si="16"/>
        <v>0</v>
      </c>
    </row>
    <row r="265" spans="1:13" outlineLevel="1">
      <c r="B265" s="938">
        <v>7111</v>
      </c>
      <c r="C265" s="291" t="s">
        <v>337</v>
      </c>
      <c r="D265" s="1009">
        <v>6792</v>
      </c>
      <c r="E265" s="297">
        <v>6792</v>
      </c>
      <c r="F265" s="966">
        <f t="shared" si="16"/>
        <v>0</v>
      </c>
    </row>
    <row r="266" spans="1:13" outlineLevel="1">
      <c r="B266" s="938">
        <v>7112</v>
      </c>
      <c r="C266" s="291" t="s">
        <v>337</v>
      </c>
      <c r="D266" s="1009">
        <v>0</v>
      </c>
      <c r="E266" s="297">
        <v>0</v>
      </c>
      <c r="F266" s="968">
        <f t="shared" si="16"/>
        <v>0</v>
      </c>
    </row>
    <row r="267" spans="1:13">
      <c r="A267" s="39" t="s">
        <v>1</v>
      </c>
      <c r="B267" s="957"/>
      <c r="C267" s="309" t="s">
        <v>338</v>
      </c>
      <c r="D267" s="1012">
        <f>SUM(D254:D266)</f>
        <v>276710.46429999999</v>
      </c>
      <c r="E267" s="310">
        <f>SUM(E254:E266)</f>
        <v>20336.28</v>
      </c>
      <c r="F267" s="958">
        <f>SUM(F254:F266)</f>
        <v>256374.18430000002</v>
      </c>
      <c r="H267" s="1263">
        <f>SUM(H252:H266)</f>
        <v>60000</v>
      </c>
    </row>
    <row r="268" spans="1:13">
      <c r="B268" s="945"/>
      <c r="C268" s="946"/>
      <c r="D268" s="1007"/>
      <c r="E268" s="947"/>
      <c r="F268" s="965"/>
      <c r="H268" s="1261"/>
    </row>
    <row r="269" spans="1:13">
      <c r="B269" s="936">
        <v>8000</v>
      </c>
      <c r="C269" s="292" t="s">
        <v>339</v>
      </c>
      <c r="D269" s="1008"/>
      <c r="E269" s="303"/>
      <c r="F269" s="960"/>
    </row>
    <row r="270" spans="1:13" outlineLevel="1">
      <c r="B270" s="938">
        <v>8100</v>
      </c>
      <c r="C270" s="291" t="s">
        <v>327</v>
      </c>
      <c r="D270" s="1009">
        <v>0</v>
      </c>
      <c r="E270" s="297">
        <v>0</v>
      </c>
      <c r="F270" s="966">
        <f t="shared" ref="F270:F282" si="17">D270-E270</f>
        <v>0</v>
      </c>
    </row>
    <row r="271" spans="1:13" outlineLevel="1">
      <c r="B271" s="938">
        <v>8101</v>
      </c>
      <c r="C271" s="291" t="s">
        <v>328</v>
      </c>
      <c r="D271" s="1009">
        <v>0</v>
      </c>
      <c r="E271" s="297">
        <v>0</v>
      </c>
      <c r="F271" s="966">
        <f t="shared" si="17"/>
        <v>0</v>
      </c>
    </row>
    <row r="272" spans="1:13" outlineLevel="1">
      <c r="B272" s="938">
        <v>8102</v>
      </c>
      <c r="C272" s="291" t="s">
        <v>329</v>
      </c>
      <c r="D272" s="1009">
        <v>0</v>
      </c>
      <c r="E272" s="297">
        <v>0</v>
      </c>
      <c r="F272" s="966">
        <f t="shared" si="17"/>
        <v>0</v>
      </c>
    </row>
    <row r="273" spans="1:14" outlineLevel="1">
      <c r="B273" s="938">
        <v>8103</v>
      </c>
      <c r="C273" s="291" t="s">
        <v>330</v>
      </c>
      <c r="D273" s="1009">
        <v>0</v>
      </c>
      <c r="E273" s="297">
        <v>0</v>
      </c>
      <c r="F273" s="966">
        <f t="shared" si="17"/>
        <v>0</v>
      </c>
    </row>
    <row r="274" spans="1:14" outlineLevel="1">
      <c r="B274" s="938">
        <v>8104</v>
      </c>
      <c r="C274" s="291" t="s">
        <v>331</v>
      </c>
      <c r="D274" s="1009">
        <v>0</v>
      </c>
      <c r="E274" s="297">
        <v>0</v>
      </c>
      <c r="F274" s="966">
        <f t="shared" si="17"/>
        <v>0</v>
      </c>
    </row>
    <row r="275" spans="1:14" outlineLevel="1">
      <c r="B275" s="938">
        <v>8105</v>
      </c>
      <c r="C275" s="291" t="s">
        <v>332</v>
      </c>
      <c r="D275" s="1009">
        <v>0</v>
      </c>
      <c r="E275" s="297">
        <v>0</v>
      </c>
      <c r="F275" s="966">
        <f t="shared" si="17"/>
        <v>0</v>
      </c>
    </row>
    <row r="276" spans="1:14" outlineLevel="1">
      <c r="B276" s="938">
        <v>8106</v>
      </c>
      <c r="C276" s="291" t="s">
        <v>333</v>
      </c>
      <c r="D276" s="1009">
        <v>0</v>
      </c>
      <c r="E276" s="297">
        <v>0</v>
      </c>
      <c r="F276" s="966">
        <f t="shared" si="17"/>
        <v>0</v>
      </c>
    </row>
    <row r="277" spans="1:14" outlineLevel="1">
      <c r="B277" s="938">
        <v>8107</v>
      </c>
      <c r="C277" s="291" t="s">
        <v>334</v>
      </c>
      <c r="D277" s="1009">
        <v>0</v>
      </c>
      <c r="E277" s="297">
        <v>0</v>
      </c>
      <c r="F277" s="966">
        <f t="shared" si="17"/>
        <v>0</v>
      </c>
    </row>
    <row r="278" spans="1:14" outlineLevel="1">
      <c r="B278" s="938">
        <v>8108</v>
      </c>
      <c r="C278" s="291" t="s">
        <v>335</v>
      </c>
      <c r="D278" s="1009">
        <v>0</v>
      </c>
      <c r="E278" s="297">
        <v>0</v>
      </c>
      <c r="F278" s="966">
        <f t="shared" si="17"/>
        <v>0</v>
      </c>
    </row>
    <row r="279" spans="1:14" outlineLevel="1">
      <c r="B279" s="938">
        <v>8109</v>
      </c>
      <c r="C279" s="291" t="s">
        <v>265</v>
      </c>
      <c r="D279" s="1009">
        <v>0</v>
      </c>
      <c r="E279" s="297">
        <v>0</v>
      </c>
      <c r="F279" s="966">
        <f t="shared" si="17"/>
        <v>0</v>
      </c>
    </row>
    <row r="280" spans="1:14" outlineLevel="1">
      <c r="B280" s="938">
        <v>8110</v>
      </c>
      <c r="C280" s="291" t="s">
        <v>340</v>
      </c>
      <c r="D280" s="1009">
        <v>0</v>
      </c>
      <c r="E280" s="297">
        <v>0</v>
      </c>
      <c r="F280" s="966">
        <f t="shared" si="17"/>
        <v>0</v>
      </c>
    </row>
    <row r="281" spans="1:14" outlineLevel="1">
      <c r="B281" s="938">
        <v>8111</v>
      </c>
      <c r="C281" s="291" t="s">
        <v>340</v>
      </c>
      <c r="D281" s="1009">
        <v>0</v>
      </c>
      <c r="E281" s="297">
        <v>0</v>
      </c>
      <c r="F281" s="966">
        <f t="shared" si="17"/>
        <v>0</v>
      </c>
    </row>
    <row r="282" spans="1:14" outlineLevel="1">
      <c r="B282" s="938">
        <v>8112</v>
      </c>
      <c r="C282" s="291" t="s">
        <v>340</v>
      </c>
      <c r="D282" s="1009">
        <v>0</v>
      </c>
      <c r="E282" s="297">
        <v>0</v>
      </c>
      <c r="F282" s="968">
        <f t="shared" si="17"/>
        <v>0</v>
      </c>
      <c r="G282" s="880"/>
      <c r="J282" s="38"/>
      <c r="K282" s="38"/>
      <c r="L282" s="38"/>
      <c r="M282" s="38"/>
      <c r="N282" s="38"/>
    </row>
    <row r="283" spans="1:14" s="38" customFormat="1">
      <c r="A283" s="38" t="s">
        <v>1</v>
      </c>
      <c r="B283" s="957"/>
      <c r="C283" s="309" t="s">
        <v>341</v>
      </c>
      <c r="D283" s="1012">
        <v>0</v>
      </c>
      <c r="E283" s="310">
        <v>0</v>
      </c>
      <c r="F283" s="958">
        <v>0</v>
      </c>
      <c r="G283" s="845"/>
      <c r="H283" s="1260"/>
      <c r="I283" s="1267"/>
      <c r="J283" s="39"/>
      <c r="K283" s="39"/>
      <c r="L283" s="39"/>
      <c r="M283" s="39"/>
      <c r="N283" s="39"/>
    </row>
    <row r="284" spans="1:14">
      <c r="B284" s="938"/>
      <c r="D284" s="1009"/>
      <c r="E284" s="297"/>
      <c r="F284" s="969"/>
      <c r="H284" s="1265"/>
      <c r="J284" s="42"/>
    </row>
    <row r="285" spans="1:14">
      <c r="B285" s="970"/>
      <c r="C285" s="971" t="s">
        <v>342</v>
      </c>
      <c r="D285" s="1017">
        <f>D283+D267+D251+D206+D180+D171+D135+D15</f>
        <v>48871347.238420069</v>
      </c>
      <c r="E285" s="972">
        <f>E283+E267+E251+E206+E180+E171+E135+E15</f>
        <v>3673141.6100000003</v>
      </c>
      <c r="F285" s="973">
        <f>F283+F267+F251+F206+F180+F171+F135+F15</f>
        <v>44998205.62842007</v>
      </c>
      <c r="H285" s="1263">
        <f>SUM(H15,H135,H171,H227,H267)</f>
        <v>16320235.28523745</v>
      </c>
    </row>
    <row r="286" spans="1:14">
      <c r="E286" s="39"/>
      <c r="H286" s="1266"/>
      <c r="I286" s="1266"/>
    </row>
    <row r="287" spans="1:14">
      <c r="E287" s="49"/>
      <c r="H287" s="1267"/>
    </row>
    <row r="288" spans="1:14">
      <c r="E288" s="50"/>
      <c r="H288" s="1267"/>
    </row>
    <row r="289" spans="5:8">
      <c r="E289" s="50"/>
      <c r="H289" s="1267"/>
    </row>
    <row r="290" spans="5:8">
      <c r="E290" s="51"/>
      <c r="F290" s="46"/>
      <c r="H290" s="1267"/>
    </row>
    <row r="291" spans="5:8">
      <c r="E291" s="49"/>
      <c r="H291" s="1267"/>
    </row>
    <row r="292" spans="5:8">
      <c r="E292" s="49"/>
      <c r="H292" s="1267"/>
    </row>
    <row r="293" spans="5:8">
      <c r="H293" s="1267"/>
    </row>
    <row r="294" spans="5:8">
      <c r="H294" s="1267"/>
    </row>
    <row r="295" spans="5:8">
      <c r="H295" s="1267"/>
    </row>
    <row r="296" spans="5:8">
      <c r="H296" s="1267"/>
    </row>
    <row r="297" spans="5:8">
      <c r="H297" s="1267"/>
    </row>
    <row r="298" spans="5:8">
      <c r="H298" s="1267"/>
    </row>
    <row r="299" spans="5:8">
      <c r="H299" s="1267"/>
    </row>
    <row r="300" spans="5:8">
      <c r="H300" s="1267"/>
    </row>
    <row r="301" spans="5:8">
      <c r="H301" s="1267"/>
    </row>
    <row r="302" spans="5:8">
      <c r="H302" s="1267"/>
    </row>
    <row r="303" spans="5:8">
      <c r="H303" s="1267"/>
    </row>
    <row r="304" spans="5:8">
      <c r="H304" s="1267"/>
    </row>
    <row r="305" spans="8:8">
      <c r="H305" s="1267"/>
    </row>
    <row r="306" spans="8:8">
      <c r="H306" s="1267"/>
    </row>
    <row r="307" spans="8:8">
      <c r="H307" s="1267"/>
    </row>
    <row r="308" spans="8:8">
      <c r="H308" s="1267"/>
    </row>
    <row r="309" spans="8:8">
      <c r="H309" s="1267"/>
    </row>
    <row r="310" spans="8:8">
      <c r="H310" s="1267"/>
    </row>
    <row r="311" spans="8:8">
      <c r="H311" s="1267"/>
    </row>
    <row r="312" spans="8:8">
      <c r="H312" s="1267"/>
    </row>
    <row r="313" spans="8:8">
      <c r="H313" s="1267"/>
    </row>
    <row r="314" spans="8:8">
      <c r="H314" s="1267"/>
    </row>
    <row r="315" spans="8:8">
      <c r="H315" s="1267"/>
    </row>
    <row r="316" spans="8:8">
      <c r="H316" s="1267"/>
    </row>
    <row r="317" spans="8:8">
      <c r="H317" s="1267"/>
    </row>
    <row r="318" spans="8:8">
      <c r="H318" s="1267"/>
    </row>
    <row r="319" spans="8:8">
      <c r="H319" s="1267"/>
    </row>
    <row r="320" spans="8:8">
      <c r="H320" s="1267"/>
    </row>
    <row r="321" spans="8:8">
      <c r="H321" s="1267"/>
    </row>
    <row r="322" spans="8:8">
      <c r="H322" s="1267"/>
    </row>
    <row r="323" spans="8:8">
      <c r="H323" s="1267"/>
    </row>
    <row r="324" spans="8:8">
      <c r="H324" s="1267"/>
    </row>
    <row r="325" spans="8:8">
      <c r="H325" s="1267"/>
    </row>
    <row r="326" spans="8:8">
      <c r="H326" s="1267"/>
    </row>
    <row r="327" spans="8:8">
      <c r="H327" s="1267"/>
    </row>
    <row r="328" spans="8:8">
      <c r="H328" s="1267"/>
    </row>
    <row r="329" spans="8:8">
      <c r="H329" s="1267"/>
    </row>
    <row r="330" spans="8:8">
      <c r="H330" s="1267"/>
    </row>
    <row r="331" spans="8:8">
      <c r="H331" s="1267"/>
    </row>
    <row r="332" spans="8:8">
      <c r="H332" s="1267"/>
    </row>
    <row r="333" spans="8:8">
      <c r="H333" s="1267"/>
    </row>
    <row r="334" spans="8:8">
      <c r="H334" s="1267"/>
    </row>
    <row r="335" spans="8:8">
      <c r="H335" s="1267"/>
    </row>
    <row r="336" spans="8:8">
      <c r="H336" s="1267"/>
    </row>
    <row r="337" spans="8:8">
      <c r="H337" s="1267"/>
    </row>
    <row r="338" spans="8:8">
      <c r="H338" s="1267"/>
    </row>
    <row r="339" spans="8:8">
      <c r="H339" s="1267"/>
    </row>
    <row r="340" spans="8:8">
      <c r="H340" s="1267"/>
    </row>
    <row r="341" spans="8:8">
      <c r="H341" s="1267"/>
    </row>
    <row r="342" spans="8:8">
      <c r="H342" s="1267"/>
    </row>
    <row r="343" spans="8:8">
      <c r="H343" s="1267"/>
    </row>
    <row r="344" spans="8:8">
      <c r="H344" s="1267"/>
    </row>
    <row r="345" spans="8:8">
      <c r="H345" s="1267"/>
    </row>
    <row r="346" spans="8:8">
      <c r="H346" s="1267"/>
    </row>
    <row r="347" spans="8:8">
      <c r="H347" s="1267"/>
    </row>
    <row r="348" spans="8:8">
      <c r="H348" s="1267"/>
    </row>
    <row r="349" spans="8:8">
      <c r="H349" s="1267"/>
    </row>
    <row r="350" spans="8:8">
      <c r="H350" s="1267"/>
    </row>
    <row r="351" spans="8:8">
      <c r="H351" s="1267"/>
    </row>
    <row r="352" spans="8:8">
      <c r="H352" s="1267"/>
    </row>
    <row r="353" spans="8:8">
      <c r="H353" s="1267"/>
    </row>
    <row r="354" spans="8:8">
      <c r="H354" s="1267"/>
    </row>
    <row r="355" spans="8:8">
      <c r="H355" s="1267"/>
    </row>
    <row r="356" spans="8:8">
      <c r="H356" s="1267"/>
    </row>
    <row r="357" spans="8:8">
      <c r="H357" s="1267"/>
    </row>
    <row r="358" spans="8:8">
      <c r="H358" s="1267"/>
    </row>
    <row r="359" spans="8:8">
      <c r="H359" s="1267"/>
    </row>
    <row r="360" spans="8:8">
      <c r="H360" s="1267"/>
    </row>
    <row r="361" spans="8:8">
      <c r="H361" s="1267"/>
    </row>
    <row r="362" spans="8:8">
      <c r="H362" s="1267"/>
    </row>
    <row r="363" spans="8:8">
      <c r="H363" s="1267"/>
    </row>
    <row r="364" spans="8:8">
      <c r="H364" s="1267"/>
    </row>
    <row r="365" spans="8:8">
      <c r="H365" s="1267"/>
    </row>
    <row r="366" spans="8:8">
      <c r="H366" s="1267"/>
    </row>
    <row r="367" spans="8:8">
      <c r="H367" s="1267"/>
    </row>
    <row r="368" spans="8:8">
      <c r="H368" s="1267"/>
    </row>
    <row r="369" spans="8:8">
      <c r="H369" s="1267"/>
    </row>
    <row r="370" spans="8:8">
      <c r="H370" s="1267"/>
    </row>
    <row r="371" spans="8:8">
      <c r="H371" s="1267"/>
    </row>
    <row r="372" spans="8:8">
      <c r="H372" s="1267"/>
    </row>
    <row r="373" spans="8:8">
      <c r="H373" s="1267"/>
    </row>
    <row r="374" spans="8:8">
      <c r="H374" s="1267"/>
    </row>
    <row r="375" spans="8:8">
      <c r="H375" s="1267"/>
    </row>
    <row r="376" spans="8:8">
      <c r="H376" s="1267"/>
    </row>
    <row r="377" spans="8:8">
      <c r="H377" s="1267"/>
    </row>
    <row r="378" spans="8:8">
      <c r="H378" s="1267"/>
    </row>
    <row r="379" spans="8:8">
      <c r="H379" s="1267"/>
    </row>
    <row r="380" spans="8:8">
      <c r="H380" s="1267"/>
    </row>
    <row r="381" spans="8:8">
      <c r="H381" s="1267"/>
    </row>
    <row r="382" spans="8:8">
      <c r="H382" s="1267"/>
    </row>
    <row r="383" spans="8:8">
      <c r="H383" s="1267"/>
    </row>
    <row r="384" spans="8:8">
      <c r="H384" s="1267"/>
    </row>
    <row r="385" spans="8:8">
      <c r="H385" s="1267"/>
    </row>
    <row r="386" spans="8:8">
      <c r="H386" s="1267"/>
    </row>
    <row r="387" spans="8:8">
      <c r="H387" s="1267"/>
    </row>
    <row r="388" spans="8:8">
      <c r="H388" s="1267"/>
    </row>
    <row r="389" spans="8:8">
      <c r="H389" s="1267"/>
    </row>
    <row r="390" spans="8:8">
      <c r="H390" s="1267"/>
    </row>
    <row r="391" spans="8:8">
      <c r="H391" s="1267"/>
    </row>
    <row r="392" spans="8:8">
      <c r="H392" s="1267"/>
    </row>
    <row r="393" spans="8:8">
      <c r="H393" s="1267"/>
    </row>
    <row r="394" spans="8:8">
      <c r="H394" s="1267"/>
    </row>
    <row r="395" spans="8:8">
      <c r="H395" s="1267"/>
    </row>
    <row r="396" spans="8:8">
      <c r="H396" s="1267"/>
    </row>
    <row r="397" spans="8:8">
      <c r="H397" s="1267"/>
    </row>
    <row r="398" spans="8:8">
      <c r="H398" s="1267"/>
    </row>
    <row r="399" spans="8:8">
      <c r="H399" s="1267"/>
    </row>
    <row r="400" spans="8:8">
      <c r="H400" s="1267"/>
    </row>
    <row r="401" spans="8:8">
      <c r="H401" s="1267"/>
    </row>
    <row r="402" spans="8:8">
      <c r="H402" s="1267"/>
    </row>
    <row r="403" spans="8:8">
      <c r="H403" s="1267"/>
    </row>
    <row r="404" spans="8:8">
      <c r="H404" s="1267"/>
    </row>
    <row r="405" spans="8:8">
      <c r="H405" s="1267"/>
    </row>
    <row r="406" spans="8:8">
      <c r="H406" s="1267"/>
    </row>
    <row r="407" spans="8:8">
      <c r="H407" s="1267"/>
    </row>
    <row r="408" spans="8:8">
      <c r="H408" s="1267"/>
    </row>
    <row r="409" spans="8:8">
      <c r="H409" s="1267"/>
    </row>
    <row r="410" spans="8:8">
      <c r="H410" s="1267"/>
    </row>
    <row r="411" spans="8:8">
      <c r="H411" s="1267"/>
    </row>
    <row r="412" spans="8:8">
      <c r="H412" s="1267"/>
    </row>
    <row r="413" spans="8:8">
      <c r="H413" s="1267"/>
    </row>
    <row r="414" spans="8:8">
      <c r="H414" s="1267"/>
    </row>
    <row r="415" spans="8:8">
      <c r="H415" s="1267"/>
    </row>
    <row r="416" spans="8:8">
      <c r="H416" s="1267"/>
    </row>
    <row r="417" spans="8:8">
      <c r="H417" s="1267"/>
    </row>
    <row r="418" spans="8:8">
      <c r="H418" s="1267"/>
    </row>
    <row r="419" spans="8:8">
      <c r="H419" s="1267"/>
    </row>
    <row r="420" spans="8:8">
      <c r="H420" s="1267"/>
    </row>
    <row r="421" spans="8:8">
      <c r="H421" s="1267"/>
    </row>
    <row r="422" spans="8:8">
      <c r="H422" s="1267"/>
    </row>
    <row r="423" spans="8:8">
      <c r="H423" s="1267"/>
    </row>
    <row r="424" spans="8:8">
      <c r="H424" s="1267"/>
    </row>
    <row r="425" spans="8:8">
      <c r="H425" s="1267"/>
    </row>
    <row r="426" spans="8:8">
      <c r="H426" s="1267"/>
    </row>
    <row r="427" spans="8:8">
      <c r="H427" s="1267"/>
    </row>
    <row r="428" spans="8:8">
      <c r="H428" s="1267"/>
    </row>
    <row r="429" spans="8:8">
      <c r="H429" s="1267"/>
    </row>
    <row r="430" spans="8:8">
      <c r="H430" s="1267"/>
    </row>
    <row r="431" spans="8:8">
      <c r="H431" s="1267"/>
    </row>
    <row r="432" spans="8:8">
      <c r="H432" s="1267"/>
    </row>
    <row r="433" spans="8:8">
      <c r="H433" s="1267"/>
    </row>
    <row r="434" spans="8:8">
      <c r="H434" s="1267"/>
    </row>
    <row r="435" spans="8:8">
      <c r="H435" s="1267"/>
    </row>
    <row r="436" spans="8:8">
      <c r="H436" s="1267"/>
    </row>
    <row r="437" spans="8:8">
      <c r="H437" s="1267"/>
    </row>
    <row r="438" spans="8:8">
      <c r="H438" s="1267"/>
    </row>
    <row r="439" spans="8:8">
      <c r="H439" s="1267"/>
    </row>
    <row r="440" spans="8:8">
      <c r="H440" s="1267"/>
    </row>
    <row r="441" spans="8:8">
      <c r="H441" s="1267"/>
    </row>
    <row r="442" spans="8:8">
      <c r="H442" s="1267"/>
    </row>
    <row r="443" spans="8:8">
      <c r="H443" s="1267"/>
    </row>
    <row r="444" spans="8:8">
      <c r="H444" s="1267"/>
    </row>
    <row r="445" spans="8:8">
      <c r="H445" s="1267"/>
    </row>
    <row r="446" spans="8:8">
      <c r="H446" s="1267"/>
    </row>
    <row r="447" spans="8:8">
      <c r="H447" s="1267"/>
    </row>
    <row r="448" spans="8:8">
      <c r="H448" s="1267"/>
    </row>
    <row r="449" spans="8:8">
      <c r="H449" s="1267"/>
    </row>
    <row r="450" spans="8:8">
      <c r="H450" s="1267"/>
    </row>
    <row r="451" spans="8:8">
      <c r="H451" s="1267"/>
    </row>
    <row r="452" spans="8:8">
      <c r="H452" s="1267"/>
    </row>
    <row r="453" spans="8:8">
      <c r="H453" s="1267"/>
    </row>
    <row r="454" spans="8:8">
      <c r="H454" s="1267"/>
    </row>
    <row r="455" spans="8:8">
      <c r="H455" s="1267"/>
    </row>
    <row r="456" spans="8:8">
      <c r="H456" s="1267"/>
    </row>
    <row r="457" spans="8:8">
      <c r="H457" s="1267"/>
    </row>
    <row r="458" spans="8:8">
      <c r="H458" s="1267"/>
    </row>
    <row r="459" spans="8:8">
      <c r="H459" s="1267"/>
    </row>
    <row r="460" spans="8:8">
      <c r="H460" s="1267"/>
    </row>
    <row r="461" spans="8:8">
      <c r="H461" s="1267"/>
    </row>
    <row r="462" spans="8:8">
      <c r="H462" s="1267"/>
    </row>
    <row r="463" spans="8:8">
      <c r="H463" s="1267"/>
    </row>
    <row r="464" spans="8:8">
      <c r="H464" s="1267"/>
    </row>
    <row r="465" spans="8:8">
      <c r="H465" s="1267"/>
    </row>
    <row r="466" spans="8:8">
      <c r="H466" s="1267"/>
    </row>
    <row r="467" spans="8:8">
      <c r="H467" s="1267"/>
    </row>
    <row r="468" spans="8:8">
      <c r="H468" s="1267"/>
    </row>
    <row r="469" spans="8:8">
      <c r="H469" s="1267"/>
    </row>
    <row r="470" spans="8:8">
      <c r="H470" s="1267"/>
    </row>
    <row r="471" spans="8:8">
      <c r="H471" s="1267"/>
    </row>
    <row r="472" spans="8:8">
      <c r="H472" s="1267"/>
    </row>
    <row r="473" spans="8:8">
      <c r="H473" s="1267"/>
    </row>
    <row r="474" spans="8:8">
      <c r="H474" s="1267"/>
    </row>
    <row r="475" spans="8:8">
      <c r="H475" s="1267"/>
    </row>
    <row r="476" spans="8:8">
      <c r="H476" s="1267"/>
    </row>
    <row r="477" spans="8:8">
      <c r="H477" s="1267"/>
    </row>
    <row r="478" spans="8:8">
      <c r="H478" s="1267"/>
    </row>
    <row r="479" spans="8:8">
      <c r="H479" s="1267"/>
    </row>
    <row r="480" spans="8:8">
      <c r="H480" s="1267"/>
    </row>
    <row r="481" spans="8:8">
      <c r="H481" s="1267"/>
    </row>
    <row r="482" spans="8:8">
      <c r="H482" s="1267"/>
    </row>
    <row r="483" spans="8:8">
      <c r="H483" s="1267"/>
    </row>
    <row r="484" spans="8:8">
      <c r="H484" s="1267"/>
    </row>
    <row r="485" spans="8:8">
      <c r="H485" s="1267"/>
    </row>
    <row r="486" spans="8:8">
      <c r="H486" s="1267"/>
    </row>
    <row r="487" spans="8:8">
      <c r="H487" s="1267"/>
    </row>
    <row r="488" spans="8:8">
      <c r="H488" s="1267"/>
    </row>
    <row r="489" spans="8:8">
      <c r="H489" s="1267"/>
    </row>
    <row r="490" spans="8:8">
      <c r="H490" s="1267"/>
    </row>
    <row r="491" spans="8:8">
      <c r="H491" s="1267"/>
    </row>
    <row r="492" spans="8:8">
      <c r="H492" s="1267"/>
    </row>
    <row r="493" spans="8:8">
      <c r="H493" s="1267"/>
    </row>
    <row r="494" spans="8:8">
      <c r="H494" s="1267"/>
    </row>
    <row r="495" spans="8:8">
      <c r="H495" s="1267"/>
    </row>
    <row r="496" spans="8:8">
      <c r="H496" s="1267"/>
    </row>
    <row r="497" spans="8:8">
      <c r="H497" s="1267"/>
    </row>
    <row r="498" spans="8:8">
      <c r="H498" s="1267"/>
    </row>
    <row r="499" spans="8:8">
      <c r="H499" s="1267"/>
    </row>
    <row r="500" spans="8:8">
      <c r="H500" s="1267"/>
    </row>
    <row r="501" spans="8:8">
      <c r="H501" s="1267"/>
    </row>
    <row r="502" spans="8:8">
      <c r="H502" s="1267"/>
    </row>
    <row r="503" spans="8:8">
      <c r="H503" s="1267"/>
    </row>
    <row r="504" spans="8:8">
      <c r="H504" s="1267"/>
    </row>
    <row r="505" spans="8:8">
      <c r="H505" s="1267"/>
    </row>
    <row r="506" spans="8:8">
      <c r="H506" s="1267"/>
    </row>
    <row r="507" spans="8:8">
      <c r="H507" s="1267"/>
    </row>
    <row r="508" spans="8:8">
      <c r="H508" s="1267"/>
    </row>
    <row r="509" spans="8:8">
      <c r="H509" s="1267"/>
    </row>
    <row r="510" spans="8:8">
      <c r="H510" s="1267"/>
    </row>
    <row r="511" spans="8:8">
      <c r="H511" s="1267"/>
    </row>
    <row r="512" spans="8:8">
      <c r="H512" s="1267"/>
    </row>
    <row r="513" spans="8:8">
      <c r="H513" s="1267"/>
    </row>
    <row r="514" spans="8:8">
      <c r="H514" s="1267"/>
    </row>
    <row r="515" spans="8:8">
      <c r="H515" s="1267"/>
    </row>
    <row r="516" spans="8:8">
      <c r="H516" s="1267"/>
    </row>
  </sheetData>
  <mergeCells count="1">
    <mergeCell ref="B1:F2"/>
  </mergeCells>
  <conditionalFormatting sqref="D71:D89 D91:D103 D105:D112 D114:D119 D138:D141 D143 D146:D165">
    <cfRule type="cellIs" dxfId="2" priority="21" operator="lessThan">
      <formula>$L71</formula>
    </cfRule>
  </conditionalFormatting>
  <conditionalFormatting sqref="D71:D89 D91:D103 D105:D112 D114:D119 D138:D141 D143 D146:D166">
    <cfRule type="cellIs" dxfId="1" priority="22" operator="lessThan">
      <formula>#REF!</formula>
    </cfRule>
  </conditionalFormatting>
  <conditionalFormatting sqref="D174:D179">
    <cfRule type="cellIs" dxfId="0" priority="19" operator="lessThan">
      <formula>#REF!</formula>
    </cfRule>
  </conditionalFormatting>
  <pageMargins left="0.7" right="0.7" top="0.75" bottom="0.75" header="0.3" footer="0.3"/>
  <pageSetup scale="65" fitToHeight="0"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62CAD-4FC6-4F8F-85E8-40853C4374B3}">
  <sheetPr codeName="Sheet7">
    <tabColor theme="4" tint="0.59999389629810485"/>
    <pageSetUpPr fitToPage="1"/>
  </sheetPr>
  <dimension ref="A1:T219"/>
  <sheetViews>
    <sheetView showGridLines="0" view="pageBreakPreview" topLeftCell="A32" zoomScale="70" zoomScaleNormal="100" zoomScaleSheetLayoutView="70" workbookViewId="0">
      <selection activeCell="K54" sqref="K54"/>
    </sheetView>
  </sheetViews>
  <sheetFormatPr defaultColWidth="0" defaultRowHeight="14.35" zeroHeight="1"/>
  <cols>
    <col min="1" max="1" width="2.71875" style="2" customWidth="1"/>
    <col min="2" max="2" width="51.5546875" style="2" bestFit="1" customWidth="1"/>
    <col min="3" max="3" width="9.5546875" style="2" bestFit="1" customWidth="1"/>
    <col min="4" max="4" width="26.0546875" style="2" customWidth="1"/>
    <col min="5" max="5" width="20.71875" style="2" customWidth="1"/>
    <col min="6" max="6" width="17.71875" style="22" bestFit="1" customWidth="1"/>
    <col min="7" max="7" width="13.88671875" style="22" customWidth="1"/>
    <col min="8" max="8" width="14.5546875" style="22" customWidth="1"/>
    <col min="9" max="9" width="14.21875" style="22" customWidth="1"/>
    <col min="10" max="10" width="16.71875" style="22" customWidth="1"/>
    <col min="11" max="11" width="16.5" style="22" customWidth="1"/>
    <col min="12" max="12" width="9.5546875" style="22" customWidth="1"/>
    <col min="13" max="13" width="9" style="22" customWidth="1"/>
    <col min="14" max="14" width="11.71875" style="22" bestFit="1" customWidth="1"/>
    <col min="15" max="15" width="11.71875" style="22" customWidth="1"/>
    <col min="16" max="16" width="15.0546875" style="22" customWidth="1"/>
    <col min="17" max="17" width="11.0546875" style="22" bestFit="1" customWidth="1"/>
    <col min="18" max="19" width="11.0546875" style="2" hidden="1" customWidth="1"/>
    <col min="20" max="20" width="3.5" style="2" hidden="1" customWidth="1"/>
    <col min="21" max="16384" width="9" style="2" hidden="1"/>
  </cols>
  <sheetData>
    <row r="1" spans="2:17" ht="14.7" thickBot="1">
      <c r="F1" s="2"/>
      <c r="G1" s="2"/>
      <c r="H1" s="2"/>
      <c r="I1" s="2"/>
    </row>
    <row r="2" spans="2:17">
      <c r="B2" s="1457" t="s">
        <v>701</v>
      </c>
      <c r="C2" s="1458"/>
      <c r="D2" s="1458"/>
      <c r="E2" s="1458"/>
      <c r="F2" s="1458"/>
      <c r="G2" s="1458"/>
      <c r="H2" s="1458"/>
      <c r="I2" s="1458"/>
      <c r="J2" s="1459"/>
    </row>
    <row r="3" spans="2:17" ht="14.7" thickBot="1">
      <c r="B3" s="1460"/>
      <c r="C3" s="1461"/>
      <c r="D3" s="1461"/>
      <c r="E3" s="1461"/>
      <c r="F3" s="1461"/>
      <c r="G3" s="1461"/>
      <c r="H3" s="1461"/>
      <c r="I3" s="1461"/>
      <c r="J3" s="1462"/>
    </row>
    <row r="4" spans="2:17">
      <c r="B4" s="190" t="s">
        <v>423</v>
      </c>
      <c r="C4" s="190"/>
      <c r="D4" s="13"/>
      <c r="E4" s="13"/>
      <c r="F4" s="13"/>
      <c r="G4" s="13"/>
      <c r="H4" s="13"/>
      <c r="I4" s="191"/>
    </row>
    <row r="5" spans="2:17">
      <c r="B5" s="13"/>
      <c r="C5" s="13"/>
      <c r="D5" s="201"/>
      <c r="E5" s="201"/>
      <c r="F5" s="13"/>
      <c r="G5" s="13"/>
      <c r="H5" s="13"/>
      <c r="I5" s="195"/>
    </row>
    <row r="6" spans="2:17">
      <c r="B6" s="192" t="s">
        <v>433</v>
      </c>
      <c r="C6" s="192"/>
      <c r="D6" s="193"/>
      <c r="E6" s="193"/>
      <c r="F6" s="193"/>
      <c r="G6" s="193"/>
      <c r="H6" s="193"/>
      <c r="I6" s="194"/>
      <c r="J6" s="194"/>
      <c r="K6" s="22" t="s">
        <v>667</v>
      </c>
    </row>
    <row r="7" spans="2:17">
      <c r="B7" s="314"/>
      <c r="C7" s="314"/>
      <c r="D7" s="315"/>
      <c r="E7" s="315"/>
      <c r="G7" s="317"/>
      <c r="H7" s="60" t="s">
        <v>349</v>
      </c>
      <c r="I7" s="60" t="s">
        <v>350</v>
      </c>
      <c r="K7" s="1156">
        <v>45475</v>
      </c>
      <c r="O7" s="316"/>
      <c r="P7" s="316"/>
      <c r="Q7" s="316"/>
    </row>
    <row r="8" spans="2:17">
      <c r="B8" s="2" t="s">
        <v>434</v>
      </c>
      <c r="D8" s="27">
        <v>0.04</v>
      </c>
      <c r="E8" s="27"/>
      <c r="F8" s="64" t="s">
        <v>354</v>
      </c>
      <c r="G8" s="2"/>
      <c r="H8" s="69">
        <v>0.15</v>
      </c>
      <c r="I8" s="69">
        <f>H8</f>
        <v>0.15</v>
      </c>
      <c r="K8" s="1157">
        <f>I13</f>
        <v>47300</v>
      </c>
      <c r="L8" s="1158">
        <f>K8-K7</f>
        <v>1825</v>
      </c>
      <c r="M8" s="1158">
        <f>L8/365</f>
        <v>5</v>
      </c>
      <c r="N8" s="1032">
        <f>D8*M8</f>
        <v>0.2</v>
      </c>
    </row>
    <row r="9" spans="2:17">
      <c r="B9" s="2" t="s">
        <v>435</v>
      </c>
      <c r="D9" s="27">
        <v>3.5000000000000003E-2</v>
      </c>
      <c r="E9" s="27"/>
      <c r="F9" s="64" t="s">
        <v>352</v>
      </c>
      <c r="G9" s="2"/>
      <c r="H9" s="68">
        <v>0.03</v>
      </c>
      <c r="I9" s="68">
        <v>0.04</v>
      </c>
    </row>
    <row r="10" spans="2:17">
      <c r="B10" s="2" t="s">
        <v>436</v>
      </c>
      <c r="D10" s="27">
        <v>0.02</v>
      </c>
      <c r="E10" s="27"/>
      <c r="F10" s="2"/>
      <c r="G10" s="2"/>
      <c r="H10" s="2"/>
      <c r="I10" s="2"/>
    </row>
    <row r="11" spans="2:17">
      <c r="B11" s="2" t="s">
        <v>437</v>
      </c>
      <c r="D11" s="27">
        <v>0.02</v>
      </c>
      <c r="E11" s="27"/>
      <c r="F11" s="2"/>
      <c r="G11" s="2"/>
    </row>
    <row r="12" spans="2:17" s="318" customFormat="1" ht="28.7">
      <c r="E12" s="320" t="str">
        <f>Summary!H33</f>
        <v>Entitlements Secured</v>
      </c>
      <c r="F12" s="320" t="str">
        <f>Summary!H34</f>
        <v>Land Acquisition</v>
      </c>
      <c r="G12" s="320" t="s">
        <v>123</v>
      </c>
      <c r="H12" s="320" t="s">
        <v>444</v>
      </c>
      <c r="I12" s="320" t="s">
        <v>37</v>
      </c>
      <c r="J12" s="320" t="s">
        <v>700</v>
      </c>
      <c r="L12" s="319"/>
      <c r="M12" s="319"/>
      <c r="N12" s="319"/>
      <c r="O12" s="319"/>
      <c r="P12" s="319"/>
      <c r="Q12" s="319"/>
    </row>
    <row r="13" spans="2:17">
      <c r="B13" s="196" t="s">
        <v>438</v>
      </c>
      <c r="C13" s="196"/>
      <c r="D13" s="196"/>
      <c r="E13" s="321">
        <f>Summary!K33</f>
        <v>44986</v>
      </c>
      <c r="F13" s="321">
        <f>Summary!K34</f>
        <v>46172</v>
      </c>
      <c r="G13" s="321">
        <f>Summary!K36</f>
        <v>46447</v>
      </c>
      <c r="H13" s="321">
        <f>Summary!K37</f>
        <v>47088</v>
      </c>
      <c r="I13" s="321">
        <f>Summary!K38</f>
        <v>47300</v>
      </c>
      <c r="J13" s="321">
        <f>I13+365</f>
        <v>47665</v>
      </c>
      <c r="L13" s="325"/>
      <c r="N13" s="22">
        <f>H13-G13</f>
        <v>641</v>
      </c>
    </row>
    <row r="14" spans="2:17">
      <c r="B14" s="2" t="s">
        <v>439</v>
      </c>
      <c r="I14" s="22">
        <f>'Product Inputs'!O34*(1+N8)</f>
        <v>3311643.6</v>
      </c>
      <c r="J14" s="22">
        <f>I14*(1+D8)</f>
        <v>3444109.344</v>
      </c>
      <c r="K14" s="22">
        <f>J14*(1+D8)</f>
        <v>3581873.7177600004</v>
      </c>
      <c r="N14" s="1138">
        <f>N13/365</f>
        <v>1.7561643835616438</v>
      </c>
    </row>
    <row r="15" spans="2:17">
      <c r="B15" s="2" t="s">
        <v>440</v>
      </c>
      <c r="I15" s="22">
        <f>'Product Inputs'!O42*(1+N8)</f>
        <v>194594.4</v>
      </c>
      <c r="J15" s="22">
        <f>I15*(1+D9)</f>
        <v>201405.20399999997</v>
      </c>
      <c r="K15" s="22">
        <f>J15*(1+D9)</f>
        <v>208454.38613999996</v>
      </c>
      <c r="N15" s="22">
        <f>N14*12</f>
        <v>21.073972602739726</v>
      </c>
    </row>
    <row r="16" spans="2:17">
      <c r="B16" s="2" t="s">
        <v>441</v>
      </c>
      <c r="D16" s="26">
        <f>'4YR (Dev) CF'!H9</f>
        <v>0.03</v>
      </c>
      <c r="E16" s="26"/>
      <c r="I16" s="22">
        <f>-I14*'4YR (Dev) CF'!H8</f>
        <v>-496746.54</v>
      </c>
      <c r="J16" s="22">
        <f>-J14*D16</f>
        <v>-103323.28031999999</v>
      </c>
      <c r="K16" s="22">
        <f>-K14*D16</f>
        <v>-107456.21153280001</v>
      </c>
    </row>
    <row r="17" spans="2:17">
      <c r="B17" s="2" t="s">
        <v>442</v>
      </c>
      <c r="D17" s="26">
        <f>'4YR (Dev) CF'!I9</f>
        <v>0.04</v>
      </c>
      <c r="E17" s="26"/>
      <c r="I17" s="22">
        <f>-I15*'4YR (Dev) CF'!I8</f>
        <v>-29189.16</v>
      </c>
      <c r="J17" s="22">
        <f>-J15*D17</f>
        <v>-8056.2081599999992</v>
      </c>
      <c r="K17" s="22">
        <f>-K15*D17</f>
        <v>-8338.1754455999981</v>
      </c>
    </row>
    <row r="18" spans="2:17">
      <c r="B18" s="8" t="s">
        <v>443</v>
      </c>
      <c r="C18" s="8"/>
      <c r="D18" s="8"/>
      <c r="E18" s="8"/>
      <c r="F18" s="202"/>
      <c r="G18" s="202"/>
      <c r="H18" s="202"/>
      <c r="I18" s="202">
        <f>'Product Inputs'!I12*(1+N8)</f>
        <v>284400</v>
      </c>
      <c r="J18" s="202">
        <f>I18*(1+D8)</f>
        <v>295776</v>
      </c>
      <c r="K18" s="202">
        <f>J18*(1+D8)</f>
        <v>307607.04000000004</v>
      </c>
    </row>
    <row r="19" spans="2:17">
      <c r="B19" s="30" t="s">
        <v>445</v>
      </c>
      <c r="C19" s="30"/>
      <c r="I19" s="203">
        <f>SUM(I14:I18)</f>
        <v>3264702.3</v>
      </c>
      <c r="J19" s="203">
        <f>SUM(J14:J18)</f>
        <v>3829911.0595200001</v>
      </c>
      <c r="K19" s="203">
        <f>SUM(K14:K18)</f>
        <v>3982140.7569216006</v>
      </c>
    </row>
    <row r="20" spans="2:17"/>
    <row r="21" spans="2:17" s="30" customFormat="1" ht="14">
      <c r="B21" s="30" t="s">
        <v>446</v>
      </c>
      <c r="D21" s="205" t="s">
        <v>459</v>
      </c>
      <c r="E21" s="205"/>
      <c r="F21" s="206" t="s">
        <v>460</v>
      </c>
      <c r="G21" s="31"/>
      <c r="H21" s="31"/>
      <c r="I21" s="31"/>
      <c r="J21" s="31"/>
      <c r="K21" s="31"/>
      <c r="L21" s="31"/>
      <c r="M21" s="31"/>
      <c r="N21" s="31"/>
      <c r="O21" s="31"/>
      <c r="P21" s="31"/>
      <c r="Q21" s="31"/>
    </row>
    <row r="22" spans="2:17" ht="15.35">
      <c r="B22" s="1154" t="s">
        <v>660</v>
      </c>
      <c r="D22" s="1162">
        <v>7.0000000000000007E-2</v>
      </c>
      <c r="E22" s="197"/>
      <c r="F22" s="22">
        <f>I22/'Product Inputs'!$G$34/12</f>
        <v>564.97602656250012</v>
      </c>
      <c r="I22" s="22">
        <f t="shared" ref="I22:I30" si="0">SUM($I$14,$I$16,$I$18)*D22</f>
        <v>216950.79420000003</v>
      </c>
      <c r="J22" s="22">
        <f>I22*(1+$D$10)</f>
        <v>221289.81008400003</v>
      </c>
      <c r="K22" s="22">
        <f>J22*(1+$D$10)</f>
        <v>225715.60628568003</v>
      </c>
      <c r="M22" s="1155">
        <f>N22-D22</f>
        <v>3.4407545528121239E-2</v>
      </c>
      <c r="N22" s="325">
        <v>0.10440754552812125</v>
      </c>
    </row>
    <row r="23" spans="2:17" ht="15.35">
      <c r="B23" s="1154" t="s">
        <v>333</v>
      </c>
      <c r="D23" s="198">
        <v>4.4994781405490406E-3</v>
      </c>
      <c r="E23" s="198"/>
      <c r="F23" s="22">
        <f>I23/'Product Inputs'!$G$34/12</f>
        <v>36.315675449317474</v>
      </c>
      <c r="I23" s="22">
        <f t="shared" si="0"/>
        <v>13945.219372537909</v>
      </c>
      <c r="J23" s="22">
        <f t="shared" ref="J23:K32" si="1">I23*(1+$D$10)</f>
        <v>14224.123759988668</v>
      </c>
      <c r="K23" s="22">
        <f t="shared" si="1"/>
        <v>14508.606235188441</v>
      </c>
      <c r="M23" s="605">
        <f t="shared" ref="M23:M33" si="2">N23-D23</f>
        <v>0</v>
      </c>
      <c r="N23" s="325">
        <v>4.4994781405490406E-3</v>
      </c>
    </row>
    <row r="24" spans="2:17" ht="15.35">
      <c r="B24" s="1154" t="s">
        <v>661</v>
      </c>
      <c r="D24" s="197">
        <v>2.7689096249532558E-3</v>
      </c>
      <c r="E24" s="197"/>
      <c r="F24" s="22">
        <f>I24/'Product Inputs'!$G$34/12</f>
        <v>22.348107968810751</v>
      </c>
      <c r="I24" s="22">
        <f t="shared" si="0"/>
        <v>8581.6734600233285</v>
      </c>
      <c r="J24" s="22">
        <f t="shared" si="1"/>
        <v>8753.306929223796</v>
      </c>
      <c r="K24" s="22">
        <f t="shared" si="1"/>
        <v>8928.373067808272</v>
      </c>
      <c r="M24" s="605">
        <f t="shared" si="2"/>
        <v>0</v>
      </c>
      <c r="N24" s="325">
        <v>2.7689096249532558E-3</v>
      </c>
    </row>
    <row r="25" spans="2:17" ht="15.35">
      <c r="B25" s="1154" t="s">
        <v>662</v>
      </c>
      <c r="D25" s="1162">
        <v>0.04</v>
      </c>
      <c r="E25" s="197"/>
      <c r="F25" s="22">
        <f>I25/'Product Inputs'!$G$34/12</f>
        <v>322.84344375000001</v>
      </c>
      <c r="I25" s="22">
        <f t="shared" si="0"/>
        <v>123971.8824</v>
      </c>
      <c r="J25" s="22">
        <f t="shared" si="1"/>
        <v>126451.32004800001</v>
      </c>
      <c r="K25" s="22">
        <f t="shared" si="1"/>
        <v>128980.34644896002</v>
      </c>
      <c r="M25" s="1155">
        <f t="shared" si="2"/>
        <v>2.9640791684853736E-2</v>
      </c>
      <c r="N25" s="325">
        <v>6.9640791684853737E-2</v>
      </c>
    </row>
    <row r="26" spans="2:17" ht="15.35">
      <c r="B26" s="1154" t="s">
        <v>663</v>
      </c>
      <c r="D26" s="1162">
        <v>0.02</v>
      </c>
      <c r="E26" s="197"/>
      <c r="F26" s="22">
        <f>I26/'Product Inputs'!$G$34/12</f>
        <v>161.421721875</v>
      </c>
      <c r="I26" s="22">
        <f t="shared" si="0"/>
        <v>61985.941200000001</v>
      </c>
      <c r="J26" s="22">
        <f t="shared" si="1"/>
        <v>63225.660024000004</v>
      </c>
      <c r="K26" s="22">
        <f t="shared" si="1"/>
        <v>64490.173224480008</v>
      </c>
      <c r="M26" s="1155">
        <f t="shared" si="2"/>
        <v>1.6133252624160228E-2</v>
      </c>
      <c r="N26" s="325">
        <v>3.6133252624160228E-2</v>
      </c>
    </row>
    <row r="27" spans="2:17" ht="15.35">
      <c r="B27" s="1154" t="s">
        <v>664</v>
      </c>
      <c r="D27" s="197">
        <v>8.9202323799964702E-3</v>
      </c>
      <c r="E27" s="197"/>
      <c r="F27" s="22">
        <f>I27/'Product Inputs'!$G$34/12</f>
        <v>71.995963515207976</v>
      </c>
      <c r="I27" s="22">
        <f t="shared" si="0"/>
        <v>27646.449989839864</v>
      </c>
      <c r="J27" s="22">
        <f t="shared" si="1"/>
        <v>28199.378989636662</v>
      </c>
      <c r="K27" s="22">
        <f t="shared" si="1"/>
        <v>28763.366569429396</v>
      </c>
      <c r="M27" s="605">
        <f t="shared" si="2"/>
        <v>0</v>
      </c>
      <c r="N27" s="325">
        <v>8.9202323799964702E-3</v>
      </c>
    </row>
    <row r="28" spans="2:17" ht="15.35">
      <c r="B28" s="1154" t="s">
        <v>665</v>
      </c>
      <c r="D28" s="197">
        <v>7.4999999999999997E-3</v>
      </c>
      <c r="E28" s="197"/>
      <c r="F28" s="22">
        <f>I28/'Product Inputs'!$G$34/12</f>
        <v>60.533145703125001</v>
      </c>
      <c r="I28" s="22">
        <f t="shared" si="0"/>
        <v>23244.72795</v>
      </c>
      <c r="J28" s="22">
        <f t="shared" si="1"/>
        <v>23709.622509000001</v>
      </c>
      <c r="K28" s="22">
        <f t="shared" si="1"/>
        <v>24183.814959180003</v>
      </c>
      <c r="M28" s="1155">
        <f t="shared" si="2"/>
        <v>3.6139790756124657E-3</v>
      </c>
      <c r="N28" s="325">
        <v>1.1113979075612465E-2</v>
      </c>
    </row>
    <row r="29" spans="2:17" ht="15.35">
      <c r="B29" s="1154" t="s">
        <v>334</v>
      </c>
      <c r="D29" s="197">
        <v>2.7485499953580111E-2</v>
      </c>
      <c r="E29" s="197"/>
      <c r="F29" s="22">
        <f>I29/'Product Inputs'!$G$34/12</f>
        <v>221.83783645510672</v>
      </c>
      <c r="I29" s="22">
        <f t="shared" si="0"/>
        <v>85185.729198760979</v>
      </c>
      <c r="J29" s="22">
        <f t="shared" si="1"/>
        <v>86889.443782736198</v>
      </c>
      <c r="K29" s="22">
        <f t="shared" si="1"/>
        <v>88627.232658390931</v>
      </c>
      <c r="M29" s="605">
        <f t="shared" si="2"/>
        <v>0</v>
      </c>
      <c r="N29" s="325">
        <v>2.7485499953580111E-2</v>
      </c>
    </row>
    <row r="30" spans="2:17" ht="15.35">
      <c r="B30" s="1154" t="s">
        <v>652</v>
      </c>
      <c r="D30" s="197">
        <v>0.03</v>
      </c>
      <c r="E30" s="197"/>
      <c r="F30" s="22">
        <f>I30/'Product Inputs'!$G$34/12</f>
        <v>242.1325828125</v>
      </c>
      <c r="I30" s="22">
        <f t="shared" si="0"/>
        <v>92978.911800000002</v>
      </c>
      <c r="J30" s="22">
        <f>I30*(1+$D$10)</f>
        <v>94838.490036000003</v>
      </c>
      <c r="K30" s="22">
        <f t="shared" si="1"/>
        <v>96735.259836720012</v>
      </c>
      <c r="M30" s="1155">
        <f t="shared" si="2"/>
        <v>1.0000000000000002E-2</v>
      </c>
      <c r="N30" s="325">
        <v>0.04</v>
      </c>
    </row>
    <row r="31" spans="2:17">
      <c r="B31" s="2" t="s">
        <v>666</v>
      </c>
      <c r="D31" s="646">
        <f>I31/I19</f>
        <v>0.10043353324221937</v>
      </c>
      <c r="E31" s="197"/>
      <c r="F31" s="22">
        <f>I31/'Product Inputs'!$G$34/12</f>
        <v>853.86871607552087</v>
      </c>
      <c r="I31" s="22">
        <f>Budget!M257</f>
        <v>327885.58697300003</v>
      </c>
      <c r="J31" s="22">
        <f>I31*(1+$D$10)</f>
        <v>334443.29871246003</v>
      </c>
      <c r="K31" s="22">
        <v>669074.05238905479</v>
      </c>
      <c r="L31" s="22">
        <f>J40*0.0119</f>
        <v>708156.14680773055</v>
      </c>
      <c r="M31" s="1155">
        <f t="shared" si="2"/>
        <v>-1.1597682774969101E-2</v>
      </c>
      <c r="N31" s="325">
        <v>8.8835850467250274E-2</v>
      </c>
    </row>
    <row r="32" spans="2:17">
      <c r="B32" s="8" t="s">
        <v>329</v>
      </c>
      <c r="C32" s="8"/>
      <c r="D32" s="199">
        <v>0.02</v>
      </c>
      <c r="E32" s="199"/>
      <c r="F32" s="202">
        <f>I32/'Product Inputs'!$G$34/12</f>
        <v>161.421721875</v>
      </c>
      <c r="G32" s="202"/>
      <c r="H32" s="202"/>
      <c r="I32" s="202">
        <f>SUM($I$14,$I$16,$I$18)*D32</f>
        <v>61985.941200000001</v>
      </c>
      <c r="J32" s="202">
        <f t="shared" si="1"/>
        <v>63225.660024000004</v>
      </c>
      <c r="K32" s="22">
        <f t="shared" si="1"/>
        <v>64490.173224480008</v>
      </c>
      <c r="M32" s="605">
        <f t="shared" si="2"/>
        <v>-9.0058000185679575E-3</v>
      </c>
      <c r="N32" s="325">
        <v>1.0994199981432043E-2</v>
      </c>
    </row>
    <row r="33" spans="1:17" ht="24.7" customHeight="1">
      <c r="B33" s="30" t="s">
        <v>448</v>
      </c>
      <c r="C33" s="30"/>
      <c r="D33" s="711">
        <f>SUM(D22:D32)</f>
        <v>0.33160765334129827</v>
      </c>
      <c r="E33" s="204"/>
      <c r="F33" s="31">
        <f>SUM(F22:F32)</f>
        <v>2719.6949420420888</v>
      </c>
      <c r="I33" s="31">
        <f>SUM(I22:I32)</f>
        <v>1044362.8577441622</v>
      </c>
      <c r="J33" s="31">
        <f>SUM(J22:J32)</f>
        <v>1065250.1148990456</v>
      </c>
      <c r="K33" s="31">
        <f>SUM(K22:K32)</f>
        <v>1414497.0048993719</v>
      </c>
      <c r="M33" s="605">
        <f t="shared" si="2"/>
        <v>7.3192086119210575E-2</v>
      </c>
      <c r="N33" s="325">
        <v>0.40479973946050885</v>
      </c>
    </row>
    <row r="34" spans="1:17"/>
    <row r="35" spans="1:17">
      <c r="A35" s="2" t="s">
        <v>1</v>
      </c>
      <c r="B35" s="30" t="s">
        <v>449</v>
      </c>
      <c r="C35" s="30"/>
      <c r="I35" s="31">
        <f>I19-I33</f>
        <v>2220339.4422558378</v>
      </c>
      <c r="J35" s="31">
        <f>J19-J33</f>
        <v>2764660.9446209548</v>
      </c>
      <c r="K35" s="31">
        <f>K19-K33</f>
        <v>2567643.7520222287</v>
      </c>
    </row>
    <row r="36" spans="1:17"/>
    <row r="37" spans="1:17">
      <c r="B37" s="2" t="s">
        <v>450</v>
      </c>
      <c r="D37" s="26">
        <f>Summary!K7</f>
        <v>4.2500000000000003E-2</v>
      </c>
      <c r="E37" s="26"/>
      <c r="J37" s="22">
        <f>SUM(K14,K16,K18,-K33)/D37</f>
        <v>55706530.384184197</v>
      </c>
      <c r="L37" s="119">
        <f>J37/32</f>
        <v>1740829.0745057561</v>
      </c>
    </row>
    <row r="38" spans="1:17">
      <c r="B38" s="2" t="s">
        <v>451</v>
      </c>
      <c r="D38" s="26">
        <f>Summary!K8</f>
        <v>4.2500000000000003E-2</v>
      </c>
      <c r="E38" s="26"/>
      <c r="J38" s="22">
        <f>SUM(K15,K17)/D38</f>
        <v>4708616.7222211752</v>
      </c>
    </row>
    <row r="39" spans="1:17">
      <c r="B39" s="8" t="s">
        <v>452</v>
      </c>
      <c r="C39" s="8"/>
      <c r="D39" s="200">
        <f>Summary!K9</f>
        <v>1.4999999999999999E-2</v>
      </c>
      <c r="E39" s="200"/>
      <c r="F39" s="202"/>
      <c r="G39" s="202"/>
      <c r="H39" s="202"/>
      <c r="I39" s="202"/>
      <c r="J39" s="202">
        <f>-SUM(J37:J38)*D39</f>
        <v>-906227.20659608056</v>
      </c>
    </row>
    <row r="40" spans="1:17">
      <c r="B40" s="30" t="s">
        <v>453</v>
      </c>
      <c r="C40" s="30"/>
      <c r="J40" s="22">
        <f>SUM(J37:J39)</f>
        <v>59508919.899809286</v>
      </c>
    </row>
    <row r="41" spans="1:17">
      <c r="K41" s="119"/>
    </row>
    <row r="42" spans="1:17">
      <c r="B42" s="2" t="s">
        <v>454</v>
      </c>
      <c r="I42" s="22">
        <f>J42*K42</f>
        <v>-2470145.9518584558</v>
      </c>
      <c r="J42" s="22">
        <f>-'S&amp;U''s'!I68</f>
        <v>-32500000</v>
      </c>
      <c r="K42" s="605">
        <v>7.6004490826414028E-2</v>
      </c>
    </row>
    <row r="43" spans="1:17">
      <c r="B43" s="2" t="s">
        <v>456</v>
      </c>
      <c r="I43" s="22">
        <f>J43*K43</f>
        <v>-425020.1791842042</v>
      </c>
      <c r="J43" s="22">
        <f>-'S&amp;U''s'!I71</f>
        <v>-7083669.6530700698</v>
      </c>
      <c r="K43" s="1205">
        <f>Summary!F44</f>
        <v>0.06</v>
      </c>
    </row>
    <row r="44" spans="1:17">
      <c r="B44" s="2" t="s">
        <v>455</v>
      </c>
      <c r="D44" s="26">
        <f>Summary!F48</f>
        <v>0.02</v>
      </c>
      <c r="E44" s="26"/>
      <c r="J44" s="22">
        <f>D44*J43</f>
        <v>-141673.39306140141</v>
      </c>
      <c r="K44" s="119"/>
    </row>
    <row r="45" spans="1:17">
      <c r="J45" s="119"/>
    </row>
    <row r="46" spans="1:17">
      <c r="B46" s="8" t="s">
        <v>457</v>
      </c>
      <c r="C46" s="8"/>
      <c r="D46" s="8"/>
      <c r="E46" s="22">
        <f>-'S&amp;U''s'!I43</f>
        <v>-3447796.6100000003</v>
      </c>
      <c r="F46" s="336">
        <f>-'S&amp;U''s'!I44</f>
        <v>-5000000</v>
      </c>
      <c r="G46" s="316">
        <f>-'S&amp;U''s'!I60</f>
        <v>0</v>
      </c>
      <c r="H46" s="202"/>
      <c r="I46" s="202"/>
      <c r="J46" s="619"/>
      <c r="K46" s="119"/>
      <c r="L46" s="119"/>
      <c r="M46" s="119"/>
    </row>
    <row r="47" spans="1:17" s="39" customFormat="1" ht="14.7" thickBot="1">
      <c r="A47" s="39" t="s">
        <v>1</v>
      </c>
      <c r="B47" s="494" t="s">
        <v>458</v>
      </c>
      <c r="C47" s="494"/>
      <c r="D47" s="495"/>
      <c r="E47" s="988">
        <f>E46</f>
        <v>-3447796.6100000003</v>
      </c>
      <c r="F47" s="988">
        <f>F46</f>
        <v>-5000000</v>
      </c>
      <c r="G47" s="988">
        <f>G46</f>
        <v>0</v>
      </c>
      <c r="H47" s="988">
        <f>SUM(H35,H40,H42:H46)</f>
        <v>0</v>
      </c>
      <c r="I47" s="988">
        <f>I35+I42+I43</f>
        <v>-674826.68878682214</v>
      </c>
      <c r="J47" s="988">
        <f>SUM(J35,J40,J42:J46)</f>
        <v>22548237.798298765</v>
      </c>
      <c r="K47" s="26"/>
      <c r="L47" s="26"/>
      <c r="M47" s="610"/>
      <c r="N47" s="26"/>
      <c r="O47" s="26"/>
      <c r="P47" s="26"/>
      <c r="Q47" s="26"/>
    </row>
    <row r="48" spans="1:17" s="39" customFormat="1">
      <c r="B48" s="17" t="s">
        <v>485</v>
      </c>
      <c r="C48" s="1119"/>
      <c r="D48" s="482">
        <f>XIRR(E47:J47,E13:J13)</f>
        <v>0.18272764086723325</v>
      </c>
      <c r="E48" s="499"/>
      <c r="F48" s="496"/>
      <c r="G48" s="424"/>
      <c r="H48" s="424"/>
      <c r="I48" s="496"/>
      <c r="J48" s="606"/>
      <c r="K48" s="77"/>
      <c r="L48" s="607"/>
      <c r="M48" s="607"/>
      <c r="N48" s="607"/>
      <c r="O48" s="607"/>
      <c r="P48" s="607"/>
      <c r="Q48" s="534"/>
    </row>
    <row r="49" spans="2:17">
      <c r="B49" s="16" t="s">
        <v>486</v>
      </c>
      <c r="D49" s="483">
        <f>-J47/SUM(E47:I47)</f>
        <v>2.471683534416834</v>
      </c>
      <c r="E49" s="207"/>
      <c r="J49" s="611"/>
      <c r="K49" s="608"/>
      <c r="L49" s="609"/>
      <c r="M49" s="609"/>
      <c r="N49" s="609"/>
      <c r="O49" s="609"/>
      <c r="P49" s="609"/>
      <c r="Q49" s="609"/>
    </row>
    <row r="50" spans="2:17" ht="14.7" thickBot="1">
      <c r="B50" s="19" t="s">
        <v>487</v>
      </c>
      <c r="C50" s="1120"/>
      <c r="D50" s="484">
        <f>SUM(E47:J47)</f>
        <v>13425614.499511944</v>
      </c>
      <c r="E50" s="500"/>
      <c r="J50" s="605"/>
      <c r="K50" s="608"/>
      <c r="L50" s="609"/>
      <c r="M50" s="609"/>
      <c r="N50" s="609"/>
      <c r="O50" s="609"/>
      <c r="P50" s="609"/>
      <c r="Q50" s="609"/>
    </row>
    <row r="51" spans="2:17">
      <c r="D51" s="500"/>
      <c r="E51" s="500"/>
      <c r="J51" s="605"/>
      <c r="K51" s="608"/>
      <c r="L51" s="609"/>
      <c r="M51" s="609"/>
      <c r="N51" s="609"/>
      <c r="O51" s="609"/>
      <c r="P51" s="609"/>
      <c r="Q51" s="609"/>
    </row>
    <row r="52" spans="2:17">
      <c r="B52" s="30"/>
      <c r="D52" s="1207"/>
      <c r="E52" s="326"/>
      <c r="J52" s="605"/>
      <c r="K52" s="608"/>
      <c r="M52" s="609"/>
      <c r="N52" s="609"/>
      <c r="O52" s="609"/>
      <c r="P52" s="609"/>
      <c r="Q52" s="609"/>
    </row>
    <row r="53" spans="2:17">
      <c r="B53" s="30" t="s">
        <v>831</v>
      </c>
      <c r="C53" s="30"/>
      <c r="D53" s="1207">
        <v>0.18</v>
      </c>
      <c r="F53" s="316">
        <f>F47</f>
        <v>-5000000</v>
      </c>
      <c r="G53" s="316"/>
      <c r="H53" s="316"/>
      <c r="I53" s="316"/>
      <c r="J53" s="316">
        <v>9868879.8625685405</v>
      </c>
      <c r="K53" s="609">
        <f>XIRR(F53:J53,F13:J13)</f>
        <v>0.18084450364112853</v>
      </c>
      <c r="L53" s="2"/>
      <c r="M53" s="2"/>
      <c r="N53" s="2"/>
      <c r="O53" s="2"/>
      <c r="P53" s="2"/>
    </row>
    <row r="54" spans="2:17">
      <c r="B54" s="30" t="s">
        <v>750</v>
      </c>
      <c r="C54" s="30"/>
      <c r="D54" s="1207">
        <v>0.08</v>
      </c>
      <c r="E54" s="324">
        <v>-3447796.6100000003</v>
      </c>
      <c r="F54" s="316"/>
      <c r="G54" s="316">
        <f>G47</f>
        <v>0</v>
      </c>
      <c r="H54" s="316"/>
      <c r="I54" s="316"/>
      <c r="J54" s="316">
        <v>5954346.6763985846</v>
      </c>
      <c r="K54" s="609">
        <f>XIRR(E54:J54,E13:J13)</f>
        <v>7.7283188700675978E-2</v>
      </c>
      <c r="L54" s="2"/>
      <c r="M54" s="2"/>
      <c r="N54" s="2"/>
      <c r="O54" s="2"/>
      <c r="P54" s="2"/>
    </row>
    <row r="55" spans="2:17">
      <c r="B55" s="30"/>
      <c r="C55" s="30"/>
      <c r="D55" s="1206"/>
      <c r="F55" s="316"/>
      <c r="G55" s="316"/>
      <c r="H55" s="316"/>
      <c r="I55" s="316"/>
      <c r="J55" s="316"/>
      <c r="K55" s="2"/>
      <c r="L55" s="2"/>
      <c r="M55" s="2"/>
      <c r="N55" s="2"/>
      <c r="O55" s="2"/>
      <c r="P55" s="2"/>
    </row>
    <row r="56" spans="2:17">
      <c r="B56" s="30" t="s">
        <v>705</v>
      </c>
      <c r="C56" s="30"/>
      <c r="D56" s="1206"/>
      <c r="F56" s="316"/>
      <c r="G56" s="316"/>
      <c r="H56" s="316"/>
      <c r="I56" s="316"/>
      <c r="J56" s="316">
        <f>J47-J53-J54</f>
        <v>6725011.2593316399</v>
      </c>
      <c r="K56" s="2"/>
      <c r="L56" s="2"/>
      <c r="M56" s="2"/>
      <c r="N56" s="2"/>
      <c r="O56" s="2"/>
      <c r="P56" s="2"/>
    </row>
    <row r="57" spans="2:17">
      <c r="B57" s="32" t="s">
        <v>703</v>
      </c>
      <c r="C57" s="32"/>
      <c r="D57" s="1275">
        <v>0.7</v>
      </c>
      <c r="E57" s="18"/>
      <c r="F57" s="742"/>
      <c r="G57" s="742"/>
      <c r="H57" s="742"/>
      <c r="I57" s="742"/>
      <c r="J57" s="742">
        <f>J56*D57</f>
        <v>4707507.8815321475</v>
      </c>
      <c r="K57" s="2"/>
      <c r="L57" s="2"/>
      <c r="M57" s="2"/>
      <c r="N57" s="2"/>
      <c r="O57" s="2"/>
      <c r="P57" s="2"/>
    </row>
    <row r="58" spans="2:17">
      <c r="B58" s="30" t="s">
        <v>706</v>
      </c>
      <c r="C58" s="30"/>
      <c r="D58" s="1207">
        <v>0.3</v>
      </c>
      <c r="F58" s="316"/>
      <c r="G58" s="316"/>
      <c r="H58" s="316"/>
      <c r="I58" s="316"/>
      <c r="J58" s="316">
        <f>J56*D58</f>
        <v>2017503.3777994919</v>
      </c>
      <c r="K58" s="2"/>
      <c r="L58" s="2"/>
      <c r="M58" s="2"/>
      <c r="N58" s="2"/>
      <c r="O58" s="2"/>
      <c r="P58" s="2"/>
    </row>
    <row r="59" spans="2:17">
      <c r="B59" s="30"/>
      <c r="C59" s="205"/>
      <c r="D59" s="1206"/>
      <c r="F59" s="316"/>
      <c r="G59" s="316"/>
      <c r="H59" s="316"/>
      <c r="I59" s="316"/>
      <c r="J59" s="316"/>
      <c r="K59" s="2"/>
      <c r="L59" s="2"/>
      <c r="M59" s="2"/>
      <c r="N59" s="2"/>
      <c r="O59" s="2"/>
      <c r="P59" s="2"/>
    </row>
    <row r="60" spans="2:17">
      <c r="B60" s="30" t="s">
        <v>704</v>
      </c>
      <c r="C60" s="1252" t="s">
        <v>702</v>
      </c>
      <c r="D60" s="1253" t="s">
        <v>726</v>
      </c>
      <c r="F60" s="316"/>
      <c r="G60" s="316"/>
      <c r="H60" s="316"/>
      <c r="I60" s="316"/>
      <c r="J60" s="316"/>
      <c r="K60" s="1255"/>
      <c r="L60" s="1286"/>
      <c r="M60" s="1255"/>
      <c r="N60" s="1255"/>
      <c r="O60" s="2"/>
      <c r="P60" s="2"/>
    </row>
    <row r="61" spans="2:17" ht="14.7" thickBot="1">
      <c r="B61" s="30" t="s">
        <v>703</v>
      </c>
      <c r="C61" s="1208">
        <f>+XIRR(E61:J61,E13:J13)</f>
        <v>0.16627145409584052</v>
      </c>
      <c r="D61" s="1209">
        <f>J61/-(E61+F61+G61)</f>
        <v>3.0923676086364997</v>
      </c>
      <c r="E61" s="324">
        <f>E54</f>
        <v>-3447796.6100000003</v>
      </c>
      <c r="F61" s="316"/>
      <c r="G61" s="316">
        <f>G54</f>
        <v>0</v>
      </c>
      <c r="H61" s="316"/>
      <c r="I61" s="316"/>
      <c r="J61" s="316">
        <f>J54+J57</f>
        <v>10661854.557930732</v>
      </c>
      <c r="K61" s="1198"/>
      <c r="L61" s="505"/>
      <c r="M61" s="609"/>
      <c r="N61" s="511"/>
      <c r="O61" s="1277"/>
      <c r="P61" s="2"/>
    </row>
    <row r="62" spans="2:17" ht="14.7" thickBot="1">
      <c r="B62" s="1210" t="s">
        <v>707</v>
      </c>
      <c r="C62" s="1211"/>
      <c r="D62" s="1212"/>
      <c r="E62" s="1213"/>
      <c r="F62" s="1214"/>
      <c r="G62" s="1214"/>
      <c r="H62" s="1214"/>
      <c r="I62" s="1214"/>
      <c r="J62" s="1215">
        <f>J58</f>
        <v>2017503.3777994919</v>
      </c>
      <c r="K62" s="1198"/>
      <c r="L62" s="505"/>
      <c r="M62" s="609"/>
      <c r="N62" s="511"/>
      <c r="O62" s="1277"/>
      <c r="P62" s="2"/>
    </row>
    <row r="63" spans="2:17">
      <c r="B63" s="30"/>
      <c r="C63" s="30"/>
      <c r="D63" s="1206"/>
      <c r="F63" s="316"/>
      <c r="G63" s="316"/>
      <c r="H63" s="316"/>
      <c r="I63" s="316"/>
      <c r="J63" s="316"/>
      <c r="K63" s="1198"/>
      <c r="L63" s="505"/>
      <c r="M63" s="609"/>
      <c r="N63" s="511"/>
      <c r="O63" s="1277"/>
      <c r="P63" s="2"/>
    </row>
    <row r="64" spans="2:17">
      <c r="B64" s="30"/>
      <c r="C64" s="30"/>
      <c r="D64" s="607"/>
      <c r="E64" s="1255"/>
      <c r="F64" s="316"/>
      <c r="G64" s="316"/>
      <c r="H64" s="316"/>
      <c r="I64" s="316"/>
      <c r="J64" s="316"/>
      <c r="K64" s="1198"/>
      <c r="L64" s="505"/>
      <c r="M64" s="609"/>
      <c r="N64" s="511"/>
      <c r="O64" s="1277"/>
      <c r="P64" s="2"/>
    </row>
    <row r="65" spans="2:17">
      <c r="B65" s="130"/>
      <c r="C65" s="1287"/>
      <c r="D65" s="1289"/>
      <c r="E65" s="1287"/>
      <c r="F65" s="1287"/>
      <c r="H65" s="316"/>
      <c r="I65" s="316"/>
      <c r="J65" s="316"/>
      <c r="K65" s="1198"/>
      <c r="L65" s="505"/>
      <c r="M65" s="609"/>
      <c r="N65" s="511"/>
      <c r="O65" s="1277"/>
      <c r="P65" s="2"/>
    </row>
    <row r="66" spans="2:17">
      <c r="C66" s="1276"/>
      <c r="D66" s="1290"/>
      <c r="E66" s="1276"/>
      <c r="F66" s="1276"/>
      <c r="H66" s="316"/>
      <c r="I66" s="316"/>
      <c r="J66" s="316"/>
      <c r="K66" s="1198"/>
      <c r="L66" s="505"/>
      <c r="M66" s="609"/>
      <c r="N66" s="511"/>
      <c r="O66" s="1277"/>
      <c r="P66" s="2"/>
    </row>
    <row r="67" spans="2:17">
      <c r="D67" s="1291"/>
      <c r="E67" s="1288"/>
      <c r="F67" s="1288"/>
      <c r="H67" s="316"/>
      <c r="I67" s="316"/>
      <c r="J67" s="316"/>
      <c r="K67" s="2"/>
      <c r="L67" s="2"/>
      <c r="M67" s="2"/>
      <c r="N67" s="2"/>
      <c r="O67" s="2"/>
      <c r="P67" s="2"/>
    </row>
    <row r="68" spans="2:17">
      <c r="B68" s="30"/>
      <c r="C68" s="30"/>
      <c r="D68" s="534"/>
      <c r="F68" s="316"/>
      <c r="G68" s="316"/>
      <c r="H68" s="316"/>
      <c r="I68" s="316"/>
      <c r="J68" s="316"/>
      <c r="K68" s="2"/>
      <c r="L68" s="2"/>
      <c r="M68" s="2"/>
      <c r="N68" s="2"/>
      <c r="O68" s="2"/>
      <c r="P68" s="2"/>
    </row>
    <row r="69" spans="2:17">
      <c r="B69" s="30"/>
      <c r="C69" s="30"/>
      <c r="D69" s="1206"/>
      <c r="F69" s="316"/>
      <c r="G69" s="316"/>
      <c r="H69" s="316"/>
      <c r="I69" s="316"/>
      <c r="J69" s="316"/>
      <c r="K69" s="2"/>
      <c r="L69" s="2"/>
      <c r="M69" s="2"/>
      <c r="N69" s="2"/>
      <c r="O69" s="2"/>
      <c r="P69" s="2"/>
    </row>
    <row r="70" spans="2:17">
      <c r="B70" s="30"/>
      <c r="C70" s="30"/>
      <c r="D70" s="1206"/>
      <c r="F70" s="316"/>
      <c r="G70" s="316"/>
      <c r="H70" s="316"/>
      <c r="I70" s="316"/>
      <c r="J70" s="316"/>
      <c r="K70" s="2"/>
      <c r="L70" s="2"/>
      <c r="M70" s="2"/>
      <c r="N70" s="2"/>
      <c r="O70" s="2"/>
      <c r="P70" s="2"/>
    </row>
    <row r="71" spans="2:17">
      <c r="B71" s="30"/>
      <c r="C71" s="30"/>
      <c r="D71" s="1206"/>
      <c r="F71" s="316"/>
      <c r="G71" s="316"/>
      <c r="H71" s="316"/>
      <c r="I71" s="316"/>
      <c r="J71" s="316"/>
      <c r="K71" s="324"/>
      <c r="L71" s="2"/>
      <c r="M71" s="2"/>
      <c r="N71" s="2"/>
      <c r="O71" s="2"/>
      <c r="P71" s="2"/>
    </row>
    <row r="72" spans="2:17">
      <c r="E72" s="22"/>
      <c r="J72" s="583"/>
      <c r="M72" s="2"/>
      <c r="N72" s="2"/>
    </row>
    <row r="73" spans="2:17">
      <c r="E73" s="22"/>
      <c r="J73" s="583"/>
      <c r="M73" s="2"/>
      <c r="N73" s="2"/>
    </row>
    <row r="74" spans="2:17">
      <c r="E74" s="22"/>
      <c r="J74" s="583"/>
    </row>
    <row r="75" spans="2:17">
      <c r="E75" s="22"/>
      <c r="J75" s="583"/>
    </row>
    <row r="76" spans="2:17">
      <c r="E76" s="22"/>
      <c r="J76" s="583"/>
    </row>
    <row r="77" spans="2:17">
      <c r="E77" s="22"/>
      <c r="J77" s="583"/>
    </row>
    <row r="78" spans="2:17">
      <c r="B78" s="30"/>
      <c r="C78" s="30"/>
      <c r="D78" s="215"/>
      <c r="E78" s="1121"/>
      <c r="F78" s="119"/>
      <c r="G78" s="119"/>
      <c r="H78" s="119"/>
      <c r="I78" s="119"/>
      <c r="J78" s="1029"/>
      <c r="K78" s="119"/>
      <c r="L78" s="119"/>
      <c r="M78" s="119"/>
      <c r="N78" s="119"/>
      <c r="O78" s="119"/>
      <c r="P78" s="119"/>
      <c r="Q78" s="119"/>
    </row>
    <row r="79" spans="2:17">
      <c r="B79" s="30"/>
      <c r="C79" s="30"/>
      <c r="D79" s="1030"/>
      <c r="E79" s="1031"/>
      <c r="F79" s="1031"/>
      <c r="G79" s="119"/>
      <c r="H79" s="119"/>
      <c r="I79" s="119"/>
      <c r="J79" s="1029"/>
      <c r="K79" s="119"/>
      <c r="L79" s="119"/>
      <c r="M79" s="119"/>
      <c r="N79" s="119"/>
      <c r="O79" s="119"/>
      <c r="P79" s="119"/>
      <c r="Q79" s="119"/>
    </row>
    <row r="80" spans="2:17">
      <c r="B80" s="30"/>
      <c r="C80" s="30"/>
      <c r="E80" s="22"/>
    </row>
    <row r="81" spans="2:10">
      <c r="B81" s="30"/>
      <c r="C81" s="30"/>
      <c r="E81" s="22"/>
    </row>
    <row r="82" spans="2:10">
      <c r="B82" s="30"/>
      <c r="C82" s="30"/>
      <c r="E82" s="22"/>
    </row>
    <row r="83" spans="2:10">
      <c r="B83" s="30"/>
      <c r="C83" s="30"/>
      <c r="E83" s="22"/>
    </row>
    <row r="84" spans="2:10">
      <c r="E84" s="22"/>
    </row>
    <row r="85" spans="2:10">
      <c r="E85" s="22"/>
      <c r="J85" s="213"/>
    </row>
    <row r="86" spans="2:10">
      <c r="E86" s="22"/>
      <c r="J86" s="213"/>
    </row>
    <row r="87" spans="2:10" hidden="1">
      <c r="J87" s="28"/>
    </row>
    <row r="88" spans="2:10" hidden="1">
      <c r="J88" s="210"/>
    </row>
    <row r="89" spans="2:10" hidden="1">
      <c r="J89" s="28"/>
    </row>
    <row r="90" spans="2:10" hidden="1">
      <c r="J90" s="210"/>
    </row>
    <row r="91" spans="2:10" hidden="1">
      <c r="J91" s="210"/>
    </row>
    <row r="92" spans="2:10" hidden="1">
      <c r="J92" s="210"/>
    </row>
    <row r="93" spans="2:10" hidden="1">
      <c r="D93" s="22"/>
      <c r="E93" s="22"/>
      <c r="H93" s="2"/>
      <c r="I93" s="2"/>
      <c r="J93" s="2"/>
    </row>
    <row r="94" spans="2:10" hidden="1">
      <c r="F94" s="2"/>
      <c r="G94" s="2"/>
      <c r="H94" s="2"/>
      <c r="I94" s="2"/>
      <c r="J94" s="2"/>
    </row>
    <row r="95" spans="2:10" hidden="1">
      <c r="F95" s="2"/>
      <c r="G95" s="2"/>
      <c r="H95" s="2"/>
      <c r="I95" s="2"/>
      <c r="J95" s="2"/>
    </row>
    <row r="96" spans="2:10" hidden="1">
      <c r="F96" s="2"/>
      <c r="G96" s="2"/>
      <c r="H96" s="2"/>
      <c r="I96" s="2"/>
      <c r="J96" s="2"/>
    </row>
    <row r="97" spans="6:10" hidden="1">
      <c r="F97" s="2"/>
      <c r="G97" s="2"/>
      <c r="H97" s="2"/>
      <c r="I97" s="2"/>
      <c r="J97" s="2"/>
    </row>
    <row r="98" spans="6:10"/>
    <row r="99" spans="6:10"/>
    <row r="100" spans="6:10"/>
    <row r="101" spans="6:10"/>
    <row r="102" spans="6:10"/>
    <row r="103" spans="6:10"/>
    <row r="104" spans="6:10"/>
    <row r="105" spans="6:10"/>
    <row r="106" spans="6:10"/>
    <row r="107" spans="6:10"/>
    <row r="108" spans="6:10"/>
    <row r="109" spans="6:10"/>
    <row r="110" spans="6:10"/>
    <row r="111" spans="6:10"/>
    <row r="112" spans="6:10"/>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sheetData>
  <mergeCells count="1">
    <mergeCell ref="B2:J3"/>
  </mergeCells>
  <phoneticPr fontId="88" type="noConversion"/>
  <pageMargins left="0.7" right="0.7" top="0.75" bottom="0.75" header="0.3" footer="0.3"/>
  <pageSetup scale="55" orientation="landscape" r:id="rId1"/>
  <ignoredErrors>
    <ignoredError sqref="I31 I47"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F8D43-CE53-43AE-BC25-4836FF0EBBD7}">
  <sheetPr codeName="Sheet5">
    <tabColor theme="7" tint="0.79998168889431442"/>
    <pageSetUpPr fitToPage="1"/>
  </sheetPr>
  <dimension ref="A2:AE141"/>
  <sheetViews>
    <sheetView showGridLines="0" view="pageBreakPreview" zoomScale="70" zoomScaleNormal="100" zoomScaleSheetLayoutView="70" workbookViewId="0">
      <selection activeCell="S41" sqref="S41"/>
    </sheetView>
  </sheetViews>
  <sheetFormatPr defaultColWidth="0" defaultRowHeight="14.35"/>
  <cols>
    <col min="1" max="1" width="1.5" style="39" customWidth="1"/>
    <col min="2" max="2" width="2.88671875" style="39" customWidth="1"/>
    <col min="3" max="3" width="9.21875" style="39" customWidth="1"/>
    <col min="4" max="4" width="12.5" style="39" customWidth="1"/>
    <col min="5" max="5" width="6.5" style="39" customWidth="1"/>
    <col min="6" max="6" width="12.5" style="39" customWidth="1"/>
    <col min="7" max="7" width="11" style="39" customWidth="1"/>
    <col min="8" max="8" width="13.71875" style="39" customWidth="1"/>
    <col min="9" max="9" width="14.38671875" style="39" customWidth="1"/>
    <col min="10" max="10" width="11.88671875" style="39" customWidth="1"/>
    <col min="11" max="11" width="11.88671875" style="39" hidden="1" customWidth="1"/>
    <col min="12" max="12" width="11.71875" style="39" customWidth="1"/>
    <col min="13" max="13" width="16.5546875" style="39" customWidth="1"/>
    <col min="14" max="14" width="19.71875" style="39" customWidth="1"/>
    <col min="15" max="15" width="12.21875" style="39" customWidth="1"/>
    <col min="16" max="16" width="9" style="39" customWidth="1"/>
    <col min="17" max="17" width="3" style="39" customWidth="1"/>
    <col min="18" max="18" width="18" style="39" customWidth="1"/>
    <col min="19" max="19" width="11.71875" style="39" bestFit="1" customWidth="1"/>
    <col min="20" max="20" width="11.88671875" style="39" customWidth="1"/>
    <col min="21" max="21" width="11.0546875" style="39" customWidth="1"/>
    <col min="22" max="22" width="10.38671875" style="39" bestFit="1" customWidth="1"/>
    <col min="23" max="23" width="7.71875" style="39" bestFit="1" customWidth="1"/>
    <col min="24" max="24" width="11.0546875" style="39" customWidth="1"/>
    <col min="25" max="25" width="9.0546875" style="39" customWidth="1"/>
    <col min="26" max="26" width="9.5546875" style="39" customWidth="1"/>
    <col min="27" max="27" width="12.21875" style="39" bestFit="1" customWidth="1"/>
    <col min="28" max="28" width="7.5546875" style="39" customWidth="1"/>
    <col min="29" max="31" width="10.0546875" style="39" customWidth="1"/>
    <col min="32" max="16384" width="7.5546875" style="39" hidden="1"/>
  </cols>
  <sheetData>
    <row r="2" spans="1:26">
      <c r="A2" s="1"/>
      <c r="B2" s="1"/>
      <c r="C2" s="1"/>
      <c r="D2" s="1"/>
      <c r="E2" s="1"/>
      <c r="F2" s="1"/>
      <c r="G2" s="1"/>
      <c r="H2" s="1"/>
      <c r="I2" s="1"/>
      <c r="J2" s="1"/>
      <c r="K2" s="1"/>
      <c r="L2" s="1"/>
      <c r="M2" s="1"/>
      <c r="N2" s="1"/>
      <c r="O2" s="1"/>
      <c r="P2" s="1"/>
      <c r="Q2" s="1"/>
      <c r="R2" s="1"/>
      <c r="S2" s="1"/>
      <c r="T2" s="1"/>
      <c r="U2" s="12"/>
      <c r="V2" s="1"/>
    </row>
    <row r="3" spans="1:26">
      <c r="A3" s="1"/>
      <c r="B3" s="1"/>
      <c r="C3" s="1463" t="s">
        <v>347</v>
      </c>
      <c r="D3" s="1464"/>
      <c r="E3" s="1464"/>
      <c r="F3" s="1464"/>
      <c r="G3" s="1464"/>
      <c r="H3" s="1464"/>
      <c r="I3" s="1464"/>
      <c r="J3" s="1464"/>
      <c r="K3" s="1464"/>
      <c r="L3" s="1464"/>
      <c r="M3" s="1464"/>
      <c r="N3" s="1464"/>
      <c r="O3" s="1465"/>
      <c r="P3" s="3"/>
      <c r="Q3" s="3"/>
      <c r="R3" s="3"/>
      <c r="S3" s="3"/>
      <c r="T3" s="3"/>
      <c r="U3" s="1"/>
      <c r="V3" s="1"/>
      <c r="W3" s="1"/>
      <c r="X3" s="1"/>
      <c r="Y3" s="52"/>
    </row>
    <row r="4" spans="1:26">
      <c r="A4" s="1"/>
      <c r="B4" s="1"/>
      <c r="C4" s="1466"/>
      <c r="D4" s="1467"/>
      <c r="E4" s="1467"/>
      <c r="F4" s="1467"/>
      <c r="G4" s="1467"/>
      <c r="H4" s="1467"/>
      <c r="I4" s="1467"/>
      <c r="J4" s="1467"/>
      <c r="K4" s="1467"/>
      <c r="L4" s="1467"/>
      <c r="M4" s="1467"/>
      <c r="N4" s="1467"/>
      <c r="O4" s="1468"/>
      <c r="P4" s="3"/>
      <c r="Q4" s="3"/>
      <c r="R4" s="3"/>
      <c r="S4" s="3"/>
      <c r="T4" s="3"/>
      <c r="U4" s="1"/>
      <c r="V4" s="1"/>
      <c r="W4" s="1"/>
      <c r="X4" s="1"/>
      <c r="Y4" s="52"/>
    </row>
    <row r="5" spans="1:26">
      <c r="A5" s="1"/>
      <c r="B5" s="1"/>
      <c r="C5" s="24"/>
      <c r="D5" s="24"/>
      <c r="E5" s="24"/>
      <c r="F5" s="24"/>
      <c r="G5" s="24"/>
      <c r="H5" s="24"/>
      <c r="I5" s="24"/>
      <c r="J5" s="24"/>
      <c r="K5" s="24"/>
      <c r="L5" s="24"/>
      <c r="M5" s="24"/>
      <c r="N5" s="24"/>
      <c r="O5" s="24"/>
      <c r="P5" s="3"/>
      <c r="Q5" s="3"/>
      <c r="R5" s="3"/>
      <c r="S5" s="3"/>
      <c r="T5" s="3"/>
      <c r="U5" s="1"/>
      <c r="V5" s="1"/>
      <c r="W5" s="1"/>
      <c r="X5" s="1"/>
      <c r="Y5" s="52"/>
    </row>
    <row r="6" spans="1:26">
      <c r="A6" s="1"/>
      <c r="B6" s="1"/>
      <c r="C6" s="53" t="s">
        <v>348</v>
      </c>
      <c r="D6" s="53"/>
      <c r="E6" s="53"/>
      <c r="F6" s="53"/>
      <c r="G6" s="53"/>
      <c r="H6" s="53"/>
      <c r="I6" s="54"/>
      <c r="J6" s="54"/>
      <c r="K6" s="55"/>
      <c r="L6" s="56"/>
      <c r="M6" s="56"/>
      <c r="N6" s="54"/>
      <c r="O6" s="57"/>
      <c r="Z6" s="1"/>
    </row>
    <row r="7" spans="1:26">
      <c r="A7" s="1"/>
      <c r="B7" s="1"/>
      <c r="C7" s="58"/>
      <c r="D7" s="59"/>
      <c r="E7" s="59"/>
      <c r="F7" s="59"/>
      <c r="G7" s="1225" t="s">
        <v>349</v>
      </c>
      <c r="H7" s="1225" t="s">
        <v>350</v>
      </c>
      <c r="I7" s="547"/>
      <c r="J7" s="62"/>
      <c r="K7" s="1233"/>
      <c r="L7" s="1234"/>
      <c r="M7" s="1235"/>
      <c r="N7" s="109"/>
      <c r="O7" s="62"/>
      <c r="T7" s="1"/>
      <c r="U7" s="1"/>
      <c r="V7" s="1"/>
      <c r="Z7" s="1"/>
    </row>
    <row r="8" spans="1:26">
      <c r="A8" s="1"/>
      <c r="B8" s="1"/>
      <c r="C8" s="63" t="s">
        <v>351</v>
      </c>
      <c r="D8" s="64"/>
      <c r="E8" s="64"/>
      <c r="F8" s="64"/>
      <c r="G8" s="65">
        <f>+J34</f>
        <v>4.666666666666667</v>
      </c>
      <c r="H8" s="66">
        <f>+SUM(N42-M42)/I42</f>
        <v>2.5169491525423728</v>
      </c>
      <c r="I8" s="61"/>
      <c r="K8" s="1236"/>
      <c r="L8" s="1237"/>
      <c r="M8" s="43"/>
      <c r="N8" s="1238"/>
      <c r="T8" s="67"/>
      <c r="U8" s="1"/>
      <c r="V8" s="1"/>
      <c r="Z8" s="1"/>
    </row>
    <row r="9" spans="1:26">
      <c r="A9" s="1"/>
      <c r="B9" s="1"/>
      <c r="C9" s="72" t="s">
        <v>353</v>
      </c>
      <c r="D9" s="73"/>
      <c r="E9" s="73"/>
      <c r="F9" s="73"/>
      <c r="G9" s="1226">
        <v>0.15</v>
      </c>
      <c r="H9" s="48" t="s">
        <v>51</v>
      </c>
      <c r="I9" s="61"/>
      <c r="K9" s="43"/>
      <c r="L9" s="43"/>
      <c r="M9" s="43"/>
      <c r="N9" s="43"/>
      <c r="Q9" s="70"/>
      <c r="T9" s="71"/>
      <c r="U9" s="1"/>
      <c r="V9" s="1"/>
      <c r="Z9" s="1"/>
    </row>
    <row r="10" spans="1:26">
      <c r="A10" s="1"/>
      <c r="B10" s="1"/>
      <c r="C10" s="63" t="s">
        <v>355</v>
      </c>
      <c r="G10" s="1227">
        <v>71</v>
      </c>
      <c r="H10" s="1228">
        <v>8</v>
      </c>
      <c r="I10" s="78"/>
      <c r="K10" s="43"/>
      <c r="L10" s="43"/>
      <c r="M10" s="43"/>
      <c r="N10" s="1371"/>
      <c r="T10" s="74"/>
      <c r="U10" s="75"/>
      <c r="V10" s="75"/>
      <c r="W10" s="75"/>
      <c r="Z10" s="1"/>
    </row>
    <row r="11" spans="1:26">
      <c r="A11" s="1"/>
      <c r="B11" s="1"/>
      <c r="C11" s="79" t="s">
        <v>356</v>
      </c>
      <c r="D11" s="80"/>
      <c r="E11" s="80"/>
      <c r="F11" s="80"/>
      <c r="G11" s="81">
        <v>250</v>
      </c>
      <c r="H11" s="81">
        <v>250</v>
      </c>
      <c r="I11" s="82"/>
      <c r="K11" s="1236"/>
      <c r="L11" s="1239"/>
      <c r="M11" s="43"/>
      <c r="N11" s="1240"/>
      <c r="T11" s="1"/>
      <c r="U11" s="1"/>
      <c r="V11" s="1"/>
      <c r="Z11" s="1"/>
    </row>
    <row r="12" spans="1:26">
      <c r="A12" s="1"/>
      <c r="B12" s="1"/>
      <c r="G12" s="83">
        <f>SUM(G10*G11)*12</f>
        <v>213000</v>
      </c>
      <c r="H12" s="83">
        <f>SUM(H10*H11)*12</f>
        <v>24000</v>
      </c>
      <c r="I12" s="393">
        <f>SUM(G12:H12)</f>
        <v>237000</v>
      </c>
      <c r="K12" s="1159"/>
      <c r="L12" s="1160"/>
      <c r="M12" s="745"/>
      <c r="N12" s="1161"/>
      <c r="O12" s="48"/>
      <c r="T12" s="1"/>
      <c r="U12" s="1"/>
      <c r="V12" s="1"/>
      <c r="Z12" s="1"/>
    </row>
    <row r="13" spans="1:26">
      <c r="A13" s="1"/>
      <c r="B13" s="1"/>
      <c r="O13" s="77"/>
      <c r="S13" s="1032"/>
      <c r="T13" s="1"/>
      <c r="U13" s="1"/>
      <c r="V13" s="1"/>
      <c r="Z13" s="1"/>
    </row>
    <row r="14" spans="1:26">
      <c r="A14" s="1"/>
      <c r="B14" s="1"/>
      <c r="C14" s="84" t="s">
        <v>358</v>
      </c>
      <c r="D14" s="84"/>
      <c r="E14" s="84"/>
      <c r="F14" s="84"/>
      <c r="G14" s="84"/>
      <c r="H14" s="84"/>
      <c r="I14" s="85"/>
      <c r="J14" s="85"/>
      <c r="K14" s="85"/>
      <c r="L14" s="86"/>
      <c r="M14" s="87" t="s">
        <v>359</v>
      </c>
      <c r="N14" s="87"/>
      <c r="O14" s="87"/>
      <c r="P14" s="1"/>
      <c r="T14" s="1"/>
      <c r="U14" s="49"/>
    </row>
    <row r="15" spans="1:26" ht="28">
      <c r="A15" s="1"/>
      <c r="B15" s="1"/>
      <c r="C15" s="88" t="s">
        <v>361</v>
      </c>
      <c r="D15" s="89"/>
      <c r="E15" s="88"/>
      <c r="F15" s="90" t="s">
        <v>362</v>
      </c>
      <c r="G15" s="91" t="s">
        <v>363</v>
      </c>
      <c r="H15" s="92" t="s">
        <v>364</v>
      </c>
      <c r="I15" s="90" t="s">
        <v>365</v>
      </c>
      <c r="J15" s="56" t="s">
        <v>366</v>
      </c>
      <c r="K15" s="91" t="s">
        <v>367</v>
      </c>
      <c r="L15" s="91" t="s">
        <v>368</v>
      </c>
      <c r="M15" s="56" t="s">
        <v>369</v>
      </c>
      <c r="N15" s="56" t="s">
        <v>370</v>
      </c>
      <c r="O15" s="56" t="s">
        <v>371</v>
      </c>
      <c r="R15" s="93"/>
      <c r="T15" s="1"/>
      <c r="U15" s="49"/>
    </row>
    <row r="16" spans="1:26" ht="13.25" customHeight="1">
      <c r="A16" s="94"/>
      <c r="B16" s="95"/>
      <c r="C16" s="96" t="s">
        <v>373</v>
      </c>
      <c r="D16" s="97" t="s">
        <v>374</v>
      </c>
      <c r="E16" s="98"/>
      <c r="F16" s="94">
        <v>4</v>
      </c>
      <c r="G16" s="99">
        <v>8</v>
      </c>
      <c r="H16" s="100">
        <f>+F16*G16</f>
        <v>32</v>
      </c>
      <c r="I16" s="101">
        <v>1695</v>
      </c>
      <c r="J16" s="102">
        <v>5.25</v>
      </c>
      <c r="K16" s="103">
        <v>2350</v>
      </c>
      <c r="L16" s="104">
        <f>I16*J16</f>
        <v>8898.75</v>
      </c>
      <c r="M16" s="100">
        <f t="shared" ref="M16:M33" si="0">+I16*G16</f>
        <v>13560</v>
      </c>
      <c r="N16" s="933">
        <f>+L16*G16</f>
        <v>71190</v>
      </c>
      <c r="O16" s="105">
        <f>+N16*12</f>
        <v>854280</v>
      </c>
      <c r="Q16" s="106"/>
      <c r="R16" s="854" t="s">
        <v>377</v>
      </c>
      <c r="S16" s="899" t="s">
        <v>378</v>
      </c>
      <c r="T16" s="1"/>
      <c r="U16" s="107"/>
    </row>
    <row r="17" spans="1:25" ht="13.25" customHeight="1">
      <c r="A17" s="94"/>
      <c r="B17" s="95"/>
      <c r="C17" s="96" t="s">
        <v>376</v>
      </c>
      <c r="D17" s="97" t="s">
        <v>374</v>
      </c>
      <c r="E17" s="98"/>
      <c r="F17" s="94">
        <v>4</v>
      </c>
      <c r="G17" s="99">
        <v>1</v>
      </c>
      <c r="H17" s="100">
        <f>+F17*G17</f>
        <v>4</v>
      </c>
      <c r="I17" s="101">
        <v>1695</v>
      </c>
      <c r="J17" s="102">
        <v>5</v>
      </c>
      <c r="K17" s="103">
        <v>2300</v>
      </c>
      <c r="L17" s="104">
        <f t="shared" ref="L17:L33" si="1">I17*J17</f>
        <v>8475</v>
      </c>
      <c r="M17" s="100">
        <f t="shared" si="0"/>
        <v>1695</v>
      </c>
      <c r="N17" s="933">
        <f t="shared" ref="N17:N33" si="2">+L17*G17</f>
        <v>8475</v>
      </c>
      <c r="O17" s="108">
        <f>+N17*12</f>
        <v>101700</v>
      </c>
      <c r="Q17" s="106"/>
      <c r="R17" s="530" t="s">
        <v>381</v>
      </c>
      <c r="S17" s="900">
        <f>SUM(G16,G17,G25,G26,G27)</f>
        <v>13</v>
      </c>
      <c r="T17" s="1"/>
      <c r="U17" s="107"/>
    </row>
    <row r="18" spans="1:25" ht="13.25" customHeight="1">
      <c r="A18" s="101"/>
      <c r="B18" s="95"/>
      <c r="C18" s="96" t="s">
        <v>380</v>
      </c>
      <c r="D18" s="97" t="s">
        <v>374</v>
      </c>
      <c r="E18" s="43"/>
      <c r="F18" s="101">
        <v>4</v>
      </c>
      <c r="G18" s="99">
        <v>4</v>
      </c>
      <c r="H18" s="100">
        <f>+F18*G18</f>
        <v>16</v>
      </c>
      <c r="I18" s="101">
        <v>1657</v>
      </c>
      <c r="J18" s="102">
        <v>5.25</v>
      </c>
      <c r="K18" s="103">
        <v>2350</v>
      </c>
      <c r="L18" s="104">
        <f t="shared" si="1"/>
        <v>8699.25</v>
      </c>
      <c r="M18" s="100">
        <f t="shared" si="0"/>
        <v>6628</v>
      </c>
      <c r="N18" s="933">
        <f t="shared" si="2"/>
        <v>34797</v>
      </c>
      <c r="O18" s="108">
        <f>+N18*12</f>
        <v>417564</v>
      </c>
      <c r="Q18" s="106"/>
      <c r="R18" s="530" t="s">
        <v>384</v>
      </c>
      <c r="S18" s="900">
        <f>SUM(G18,G19,G20,G23,G29)</f>
        <v>9</v>
      </c>
      <c r="T18" s="1"/>
      <c r="U18" s="107"/>
    </row>
    <row r="19" spans="1:25" ht="13.25" customHeight="1">
      <c r="A19" s="101"/>
      <c r="B19" s="95"/>
      <c r="C19" s="96" t="s">
        <v>383</v>
      </c>
      <c r="D19" s="97" t="s">
        <v>374</v>
      </c>
      <c r="E19" s="43"/>
      <c r="F19" s="101">
        <v>4</v>
      </c>
      <c r="G19" s="99">
        <v>1</v>
      </c>
      <c r="H19" s="100">
        <f t="shared" ref="H19:H33" si="3">+F19*G19</f>
        <v>4</v>
      </c>
      <c r="I19" s="101">
        <v>1657</v>
      </c>
      <c r="J19" s="102">
        <v>5.25</v>
      </c>
      <c r="K19" s="103">
        <v>2350</v>
      </c>
      <c r="L19" s="104">
        <f t="shared" si="1"/>
        <v>8699.25</v>
      </c>
      <c r="M19" s="100">
        <f t="shared" si="0"/>
        <v>1657</v>
      </c>
      <c r="N19" s="933">
        <f t="shared" si="2"/>
        <v>8699.25</v>
      </c>
      <c r="O19" s="108">
        <f t="shared" ref="O19:O33" si="4">+N19*12</f>
        <v>104391</v>
      </c>
      <c r="Q19" s="106"/>
      <c r="R19" s="530" t="s">
        <v>387</v>
      </c>
      <c r="S19" s="900">
        <f>SUM(G22,G28,G33)</f>
        <v>5</v>
      </c>
      <c r="T19" s="1"/>
      <c r="U19" s="107"/>
    </row>
    <row r="20" spans="1:25" ht="13.25" customHeight="1">
      <c r="A20" s="101"/>
      <c r="B20" s="95"/>
      <c r="C20" s="1173" t="s">
        <v>386</v>
      </c>
      <c r="D20" s="97" t="s">
        <v>374</v>
      </c>
      <c r="E20" s="43"/>
      <c r="F20" s="101">
        <v>4</v>
      </c>
      <c r="G20" s="99">
        <v>2</v>
      </c>
      <c r="H20" s="100">
        <f t="shared" si="3"/>
        <v>8</v>
      </c>
      <c r="I20" s="101">
        <v>1676</v>
      </c>
      <c r="J20" s="102">
        <v>5.25</v>
      </c>
      <c r="K20" s="103">
        <v>2350</v>
      </c>
      <c r="L20" s="104">
        <f t="shared" si="1"/>
        <v>8799</v>
      </c>
      <c r="M20" s="100">
        <f t="shared" si="0"/>
        <v>3352</v>
      </c>
      <c r="N20" s="933">
        <f t="shared" si="2"/>
        <v>17598</v>
      </c>
      <c r="O20" s="108">
        <f t="shared" si="4"/>
        <v>211176</v>
      </c>
      <c r="Q20" s="106"/>
      <c r="R20" s="531" t="s">
        <v>392</v>
      </c>
      <c r="S20" s="901">
        <f>SUM(G30:G32)</f>
        <v>3</v>
      </c>
      <c r="T20" s="1"/>
      <c r="U20" s="107"/>
      <c r="V20" s="49"/>
      <c r="W20" s="1"/>
      <c r="X20" s="1"/>
      <c r="Y20" s="1"/>
    </row>
    <row r="21" spans="1:25" ht="13.25" customHeight="1">
      <c r="A21" s="101"/>
      <c r="B21" s="95"/>
      <c r="C21" s="96" t="s">
        <v>389</v>
      </c>
      <c r="D21" s="97" t="s">
        <v>374</v>
      </c>
      <c r="E21" s="43"/>
      <c r="F21" s="101">
        <v>3</v>
      </c>
      <c r="G21" s="99">
        <v>1</v>
      </c>
      <c r="H21" s="100">
        <f t="shared" si="3"/>
        <v>3</v>
      </c>
      <c r="I21" s="101">
        <v>1176</v>
      </c>
      <c r="J21" s="102">
        <v>5.25</v>
      </c>
      <c r="K21" s="103">
        <v>2350</v>
      </c>
      <c r="L21" s="104">
        <f t="shared" si="1"/>
        <v>6174</v>
      </c>
      <c r="M21" s="100">
        <f t="shared" si="0"/>
        <v>1176</v>
      </c>
      <c r="N21" s="933">
        <f t="shared" si="2"/>
        <v>6174</v>
      </c>
      <c r="O21" s="108">
        <f t="shared" si="4"/>
        <v>74088</v>
      </c>
      <c r="Q21" s="106"/>
      <c r="R21" s="531" t="s">
        <v>394</v>
      </c>
      <c r="S21" s="901">
        <f>SUM(S17:S20)</f>
        <v>30</v>
      </c>
      <c r="T21" s="1"/>
      <c r="U21" s="107"/>
      <c r="V21" s="49"/>
      <c r="W21" s="1"/>
      <c r="X21" s="1"/>
      <c r="Y21" s="1"/>
    </row>
    <row r="22" spans="1:25" ht="13.25" customHeight="1">
      <c r="A22" s="101"/>
      <c r="B22" s="95"/>
      <c r="C22" s="96" t="s">
        <v>390</v>
      </c>
      <c r="D22" s="109" t="s">
        <v>391</v>
      </c>
      <c r="E22" s="43"/>
      <c r="F22" s="101">
        <v>2</v>
      </c>
      <c r="G22" s="99">
        <v>3</v>
      </c>
      <c r="H22" s="100">
        <f>+F22*G22</f>
        <v>6</v>
      </c>
      <c r="I22" s="101">
        <v>1022</v>
      </c>
      <c r="J22" s="102">
        <v>5</v>
      </c>
      <c r="K22" s="103">
        <v>2400</v>
      </c>
      <c r="L22" s="104">
        <f t="shared" si="1"/>
        <v>5110</v>
      </c>
      <c r="M22" s="100">
        <f t="shared" si="0"/>
        <v>3066</v>
      </c>
      <c r="N22" s="933">
        <f t="shared" si="2"/>
        <v>15330</v>
      </c>
      <c r="O22" s="108">
        <f>+N22*12</f>
        <v>183960</v>
      </c>
      <c r="Q22" s="106"/>
      <c r="T22" s="1"/>
      <c r="U22" s="107"/>
      <c r="V22" s="49"/>
      <c r="W22" s="1"/>
      <c r="X22" s="1"/>
      <c r="Y22" s="1"/>
    </row>
    <row r="23" spans="1:25" ht="13.25" customHeight="1">
      <c r="A23" s="101"/>
      <c r="B23" s="95"/>
      <c r="C23" s="96" t="s">
        <v>393</v>
      </c>
      <c r="D23" s="97" t="s">
        <v>374</v>
      </c>
      <c r="E23" s="43"/>
      <c r="F23" s="101">
        <v>4</v>
      </c>
      <c r="G23" s="99">
        <v>1</v>
      </c>
      <c r="H23" s="100">
        <f>+F23*G23</f>
        <v>4</v>
      </c>
      <c r="I23" s="101">
        <v>1624</v>
      </c>
      <c r="J23" s="102">
        <v>5.25</v>
      </c>
      <c r="K23" s="103">
        <v>2400</v>
      </c>
      <c r="L23" s="104">
        <f t="shared" si="1"/>
        <v>8526</v>
      </c>
      <c r="M23" s="100">
        <f t="shared" si="0"/>
        <v>1624</v>
      </c>
      <c r="N23" s="933">
        <f t="shared" si="2"/>
        <v>8526</v>
      </c>
      <c r="O23" s="108">
        <f>+N23*12</f>
        <v>102312</v>
      </c>
      <c r="Q23" s="106"/>
      <c r="R23" s="902" t="s">
        <v>400</v>
      </c>
      <c r="S23" s="903" t="s">
        <v>401</v>
      </c>
      <c r="T23" s="904" t="s">
        <v>402</v>
      </c>
      <c r="U23" s="905" t="s">
        <v>403</v>
      </c>
      <c r="V23" s="906" t="s">
        <v>404</v>
      </c>
      <c r="W23" s="1"/>
      <c r="X23" s="1"/>
      <c r="Y23" s="1"/>
    </row>
    <row r="24" spans="1:25" ht="13.25" customHeight="1">
      <c r="A24" s="101"/>
      <c r="B24" s="95"/>
      <c r="C24" s="96" t="s">
        <v>395</v>
      </c>
      <c r="D24" s="97" t="s">
        <v>374</v>
      </c>
      <c r="E24" s="43"/>
      <c r="F24" s="101">
        <v>3</v>
      </c>
      <c r="G24" s="99">
        <v>1</v>
      </c>
      <c r="H24" s="100">
        <f>+F24*G24</f>
        <v>3</v>
      </c>
      <c r="I24" s="101">
        <v>1460</v>
      </c>
      <c r="J24" s="102">
        <v>5.25</v>
      </c>
      <c r="K24" s="103">
        <v>2350</v>
      </c>
      <c r="L24" s="104">
        <f t="shared" si="1"/>
        <v>7665</v>
      </c>
      <c r="M24" s="100">
        <f t="shared" si="0"/>
        <v>1460</v>
      </c>
      <c r="N24" s="933">
        <f t="shared" si="2"/>
        <v>7665</v>
      </c>
      <c r="O24" s="108">
        <f>+N24*12</f>
        <v>91980</v>
      </c>
      <c r="Q24" s="106"/>
      <c r="R24" s="907">
        <v>6</v>
      </c>
      <c r="S24" s="110">
        <v>69100</v>
      </c>
      <c r="T24" s="111">
        <f>+S24*0.3/12</f>
        <v>1727.5</v>
      </c>
      <c r="U24" s="112">
        <f>54+25+72+136</f>
        <v>287</v>
      </c>
      <c r="V24" s="908">
        <f>+T24-U24</f>
        <v>1440.5</v>
      </c>
      <c r="W24" s="1"/>
      <c r="X24" s="1"/>
      <c r="Y24" s="1"/>
    </row>
    <row r="25" spans="1:25" ht="13.25" customHeight="1">
      <c r="A25" s="101"/>
      <c r="B25" s="95"/>
      <c r="C25" s="96" t="s">
        <v>396</v>
      </c>
      <c r="D25" s="97" t="s">
        <v>374</v>
      </c>
      <c r="E25" s="43"/>
      <c r="F25" s="101">
        <v>4</v>
      </c>
      <c r="G25" s="99">
        <v>1</v>
      </c>
      <c r="H25" s="100">
        <f t="shared" si="3"/>
        <v>4</v>
      </c>
      <c r="I25" s="101">
        <v>1479</v>
      </c>
      <c r="J25" s="102">
        <v>5</v>
      </c>
      <c r="K25" s="103">
        <v>2300</v>
      </c>
      <c r="L25" s="104">
        <f t="shared" si="1"/>
        <v>7395</v>
      </c>
      <c r="M25" s="100">
        <f t="shared" si="0"/>
        <v>1479</v>
      </c>
      <c r="N25" s="933">
        <f t="shared" si="2"/>
        <v>7395</v>
      </c>
      <c r="O25" s="108">
        <f t="shared" si="4"/>
        <v>88740</v>
      </c>
      <c r="Q25" s="106"/>
      <c r="R25" s="907">
        <v>4</v>
      </c>
      <c r="S25" s="110">
        <v>59550</v>
      </c>
      <c r="T25" s="111">
        <f>+S25*0.3/12</f>
        <v>1488.75</v>
      </c>
      <c r="U25" s="112">
        <f>46+22+61+119</f>
        <v>248</v>
      </c>
      <c r="V25" s="908">
        <f>+T25-U25</f>
        <v>1240.75</v>
      </c>
      <c r="W25" s="1"/>
      <c r="X25" s="1"/>
      <c r="Y25" s="1"/>
    </row>
    <row r="26" spans="1:25" ht="13.25" customHeight="1">
      <c r="A26" s="101"/>
      <c r="B26" s="95"/>
      <c r="C26" s="96" t="s">
        <v>397</v>
      </c>
      <c r="D26" s="97" t="s">
        <v>374</v>
      </c>
      <c r="E26" s="43"/>
      <c r="F26" s="101">
        <v>4</v>
      </c>
      <c r="G26" s="99">
        <v>1</v>
      </c>
      <c r="H26" s="100">
        <f t="shared" si="3"/>
        <v>4</v>
      </c>
      <c r="I26" s="101">
        <v>1318</v>
      </c>
      <c r="J26" s="102">
        <v>5</v>
      </c>
      <c r="K26" s="103">
        <v>2300</v>
      </c>
      <c r="L26" s="104">
        <f t="shared" si="1"/>
        <v>6590</v>
      </c>
      <c r="M26" s="100">
        <f t="shared" si="0"/>
        <v>1318</v>
      </c>
      <c r="N26" s="933">
        <f t="shared" si="2"/>
        <v>6590</v>
      </c>
      <c r="O26" s="108">
        <f t="shared" si="4"/>
        <v>79080</v>
      </c>
      <c r="Q26" s="106"/>
      <c r="R26" s="909">
        <v>4</v>
      </c>
      <c r="S26" s="110">
        <v>59550</v>
      </c>
      <c r="T26" s="113">
        <f>+S26*0.3/12</f>
        <v>1488.75</v>
      </c>
      <c r="U26" s="114">
        <f>46+22+61+119</f>
        <v>248</v>
      </c>
      <c r="V26" s="910">
        <f>+T26-U26</f>
        <v>1240.75</v>
      </c>
      <c r="W26" s="1"/>
      <c r="X26" s="1"/>
      <c r="Y26" s="1"/>
    </row>
    <row r="27" spans="1:25" ht="13.25" customHeight="1">
      <c r="A27" s="101"/>
      <c r="B27" s="95"/>
      <c r="C27" s="96" t="s">
        <v>398</v>
      </c>
      <c r="D27" s="97" t="s">
        <v>374</v>
      </c>
      <c r="E27" s="43"/>
      <c r="F27" s="101">
        <v>4</v>
      </c>
      <c r="G27" s="99">
        <v>2</v>
      </c>
      <c r="H27" s="100">
        <f t="shared" si="3"/>
        <v>8</v>
      </c>
      <c r="I27" s="101">
        <v>1302</v>
      </c>
      <c r="J27" s="102">
        <v>5.25</v>
      </c>
      <c r="K27" s="103">
        <v>2350</v>
      </c>
      <c r="L27" s="104">
        <f t="shared" si="1"/>
        <v>6835.5</v>
      </c>
      <c r="M27" s="100">
        <f t="shared" si="0"/>
        <v>2604</v>
      </c>
      <c r="N27" s="933">
        <f t="shared" si="2"/>
        <v>13671</v>
      </c>
      <c r="O27" s="108">
        <f t="shared" si="4"/>
        <v>164052</v>
      </c>
      <c r="Q27" s="115"/>
      <c r="R27" s="907">
        <v>4</v>
      </c>
      <c r="S27" s="110">
        <v>109300</v>
      </c>
      <c r="T27" s="111">
        <f>+S27*0.3/12</f>
        <v>2732.5</v>
      </c>
      <c r="U27" s="112">
        <f>46+22+61+119</f>
        <v>248</v>
      </c>
      <c r="V27" s="908">
        <f>+T27-U27</f>
        <v>2484.5</v>
      </c>
      <c r="W27" s="1"/>
      <c r="X27" s="1"/>
      <c r="Y27" s="1"/>
    </row>
    <row r="28" spans="1:25" ht="13.25" customHeight="1">
      <c r="A28" s="101"/>
      <c r="B28" s="95"/>
      <c r="C28" s="96" t="s">
        <v>399</v>
      </c>
      <c r="D28" s="109" t="s">
        <v>391</v>
      </c>
      <c r="E28" s="43"/>
      <c r="F28" s="101">
        <v>2</v>
      </c>
      <c r="G28" s="99">
        <v>1</v>
      </c>
      <c r="H28" s="100">
        <f t="shared" si="3"/>
        <v>2</v>
      </c>
      <c r="I28" s="101">
        <v>892</v>
      </c>
      <c r="J28" s="102">
        <v>5.25</v>
      </c>
      <c r="K28" s="103">
        <v>2400</v>
      </c>
      <c r="L28" s="104">
        <f t="shared" si="1"/>
        <v>4683</v>
      </c>
      <c r="M28" s="100">
        <f t="shared" si="0"/>
        <v>892</v>
      </c>
      <c r="N28" s="933">
        <f t="shared" si="2"/>
        <v>4683</v>
      </c>
      <c r="O28" s="108">
        <f>+N28*12</f>
        <v>56196</v>
      </c>
      <c r="Q28" s="115"/>
      <c r="R28" s="911">
        <v>4</v>
      </c>
      <c r="S28" s="912">
        <v>59550</v>
      </c>
      <c r="T28" s="913">
        <f>+S28*0.3/12</f>
        <v>1488.75</v>
      </c>
      <c r="U28" s="914">
        <f>46+22+61+119</f>
        <v>248</v>
      </c>
      <c r="V28" s="915">
        <f>+T28-U28</f>
        <v>1240.75</v>
      </c>
      <c r="W28" s="1"/>
      <c r="Y28" s="1"/>
    </row>
    <row r="29" spans="1:25" ht="13.25" customHeight="1">
      <c r="A29" s="101"/>
      <c r="B29" s="95"/>
      <c r="C29" s="96" t="s">
        <v>393</v>
      </c>
      <c r="D29" s="97" t="s">
        <v>374</v>
      </c>
      <c r="E29" s="43"/>
      <c r="F29" s="101">
        <v>4</v>
      </c>
      <c r="G29" s="99">
        <v>1</v>
      </c>
      <c r="H29" s="100">
        <f>+F29*G29</f>
        <v>4</v>
      </c>
      <c r="I29" s="101">
        <v>1624</v>
      </c>
      <c r="J29" s="102">
        <v>5.25</v>
      </c>
      <c r="K29" s="103">
        <v>2400</v>
      </c>
      <c r="L29" s="104">
        <f t="shared" si="1"/>
        <v>8526</v>
      </c>
      <c r="M29" s="100">
        <f t="shared" si="0"/>
        <v>1624</v>
      </c>
      <c r="N29" s="933">
        <f t="shared" si="2"/>
        <v>8526</v>
      </c>
      <c r="O29" s="108">
        <f>+N29*12</f>
        <v>102312</v>
      </c>
      <c r="Q29" s="115"/>
      <c r="W29" s="1"/>
      <c r="X29" s="924"/>
      <c r="Y29" s="1"/>
    </row>
    <row r="30" spans="1:25" ht="13.25" customHeight="1">
      <c r="A30" s="101"/>
      <c r="B30" s="95"/>
      <c r="C30" s="1131" t="s">
        <v>390</v>
      </c>
      <c r="D30" s="1387" t="s">
        <v>405</v>
      </c>
      <c r="E30" s="644"/>
      <c r="F30" s="1388">
        <v>2</v>
      </c>
      <c r="G30" s="1389">
        <v>1</v>
      </c>
      <c r="H30" s="1390">
        <f>+F30*G30</f>
        <v>2</v>
      </c>
      <c r="I30" s="1388">
        <v>1022</v>
      </c>
      <c r="J30" s="1391">
        <v>2.5</v>
      </c>
      <c r="K30" s="1392">
        <f>L30/F30</f>
        <v>1277.5</v>
      </c>
      <c r="L30" s="1393">
        <f t="shared" si="1"/>
        <v>2555</v>
      </c>
      <c r="M30" s="1390">
        <f t="shared" si="0"/>
        <v>1022</v>
      </c>
      <c r="N30" s="1394">
        <f t="shared" si="2"/>
        <v>2555</v>
      </c>
      <c r="O30" s="1395">
        <f>+N30*12</f>
        <v>30660</v>
      </c>
      <c r="Q30" s="115"/>
      <c r="R30" s="893" t="s">
        <v>357</v>
      </c>
      <c r="S30" s="585"/>
      <c r="T30" s="585"/>
      <c r="U30" s="131"/>
      <c r="V30" s="855" t="s">
        <v>429</v>
      </c>
      <c r="W30" s="920"/>
      <c r="X30" s="919" t="s">
        <v>588</v>
      </c>
      <c r="Y30" s="916"/>
    </row>
    <row r="31" spans="1:25" ht="13.25" customHeight="1">
      <c r="A31" s="101"/>
      <c r="B31" s="95"/>
      <c r="C31" s="1131" t="s">
        <v>406</v>
      </c>
      <c r="D31" s="1387" t="s">
        <v>405</v>
      </c>
      <c r="E31" s="644"/>
      <c r="F31" s="1388">
        <v>2</v>
      </c>
      <c r="G31" s="1389">
        <v>1</v>
      </c>
      <c r="H31" s="1390">
        <f>+F31*G31</f>
        <v>2</v>
      </c>
      <c r="I31" s="1388">
        <v>901</v>
      </c>
      <c r="J31" s="1391">
        <v>2.5</v>
      </c>
      <c r="K31" s="1392">
        <f>L31/F31</f>
        <v>1126.25</v>
      </c>
      <c r="L31" s="1393">
        <f t="shared" si="1"/>
        <v>2252.5</v>
      </c>
      <c r="M31" s="1390">
        <f t="shared" si="0"/>
        <v>901</v>
      </c>
      <c r="N31" s="1394">
        <f t="shared" si="2"/>
        <v>2252.5</v>
      </c>
      <c r="O31" s="1395">
        <f>+N31*12</f>
        <v>27030</v>
      </c>
      <c r="Q31" s="115"/>
      <c r="R31" s="894"/>
      <c r="S31" s="116" t="s">
        <v>360</v>
      </c>
      <c r="T31" s="117">
        <v>0.3</v>
      </c>
      <c r="U31" s="927" t="s">
        <v>587</v>
      </c>
      <c r="V31" s="1152">
        <v>116482</v>
      </c>
      <c r="W31" s="921"/>
      <c r="Y31" s="918"/>
    </row>
    <row r="32" spans="1:25" ht="13.25" customHeight="1">
      <c r="A32" s="101"/>
      <c r="B32" s="95"/>
      <c r="C32" s="1131" t="s">
        <v>407</v>
      </c>
      <c r="D32" s="1387" t="s">
        <v>405</v>
      </c>
      <c r="E32" s="644"/>
      <c r="F32" s="1388">
        <v>2</v>
      </c>
      <c r="G32" s="1389">
        <v>1</v>
      </c>
      <c r="H32" s="1390">
        <f>+F32*G32</f>
        <v>2</v>
      </c>
      <c r="I32" s="1388">
        <v>1069</v>
      </c>
      <c r="J32" s="1391">
        <v>2.5</v>
      </c>
      <c r="K32" s="1392">
        <f>L32/F32</f>
        <v>1336.25</v>
      </c>
      <c r="L32" s="1393">
        <f t="shared" si="1"/>
        <v>2672.5</v>
      </c>
      <c r="M32" s="1390">
        <f t="shared" si="0"/>
        <v>1069</v>
      </c>
      <c r="N32" s="1394">
        <f t="shared" si="2"/>
        <v>2672.5</v>
      </c>
      <c r="O32" s="1395">
        <f>+N32*12</f>
        <v>32070</v>
      </c>
      <c r="Q32" s="106"/>
      <c r="R32" s="894"/>
      <c r="U32" s="1"/>
      <c r="W32" s="923" t="s">
        <v>589</v>
      </c>
      <c r="X32" s="116" t="s">
        <v>590</v>
      </c>
      <c r="Y32" s="925" t="s">
        <v>591</v>
      </c>
    </row>
    <row r="33" spans="1:25" ht="13.25" customHeight="1">
      <c r="A33" s="101"/>
      <c r="B33" s="95"/>
      <c r="C33" s="1131" t="s">
        <v>408</v>
      </c>
      <c r="D33" s="1387" t="s">
        <v>388</v>
      </c>
      <c r="E33" s="644"/>
      <c r="F33" s="1388">
        <v>2</v>
      </c>
      <c r="G33" s="1389">
        <v>1</v>
      </c>
      <c r="H33" s="1390">
        <f t="shared" si="3"/>
        <v>2</v>
      </c>
      <c r="I33" s="1388">
        <v>794</v>
      </c>
      <c r="J33" s="1391">
        <v>4</v>
      </c>
      <c r="K33" s="1392">
        <f>L33/F33</f>
        <v>1588</v>
      </c>
      <c r="L33" s="1393">
        <f t="shared" si="1"/>
        <v>3176</v>
      </c>
      <c r="M33" s="1390">
        <f t="shared" si="0"/>
        <v>794</v>
      </c>
      <c r="N33" s="1394">
        <f t="shared" si="2"/>
        <v>3176</v>
      </c>
      <c r="O33" s="1395">
        <f t="shared" si="4"/>
        <v>38112</v>
      </c>
      <c r="Q33" s="115"/>
      <c r="R33" s="894" t="s">
        <v>375</v>
      </c>
      <c r="S33" s="118">
        <v>0</v>
      </c>
      <c r="T33" s="118">
        <v>0.15</v>
      </c>
      <c r="U33" s="119">
        <f t="shared" ref="U33:V38" si="5">($V$31*S33)</f>
        <v>0</v>
      </c>
      <c r="V33" s="119">
        <f t="shared" si="5"/>
        <v>17472.3</v>
      </c>
      <c r="W33" s="23">
        <f>(U33*T31)/12</f>
        <v>0</v>
      </c>
      <c r="X33" s="119">
        <f>(V33*T31)/12</f>
        <v>436.80749999999995</v>
      </c>
      <c r="Y33" s="917">
        <f>MEDIAN(W33:X33)</f>
        <v>218.40374999999997</v>
      </c>
    </row>
    <row r="34" spans="1:25">
      <c r="A34" s="120"/>
      <c r="B34" s="120"/>
      <c r="C34" s="121" t="s">
        <v>409</v>
      </c>
      <c r="D34" s="121"/>
      <c r="E34" s="122"/>
      <c r="F34" s="122"/>
      <c r="G34" s="122">
        <f>SUM(G16:G33)</f>
        <v>32</v>
      </c>
      <c r="H34" s="122">
        <f>SUM(H16:H33)</f>
        <v>110</v>
      </c>
      <c r="I34" s="122">
        <f>AVERAGE(I16:I33)</f>
        <v>1336.8333333333333</v>
      </c>
      <c r="J34" s="1380">
        <f>AVERAGE(J16:J33)</f>
        <v>4.666666666666667</v>
      </c>
      <c r="K34" s="124">
        <f>+N34/H34</f>
        <v>2090.6840909090911</v>
      </c>
      <c r="L34" s="125">
        <f>AVERAGE(L16:L33)</f>
        <v>6429.541666666667</v>
      </c>
      <c r="M34" s="122">
        <f>SUM(M16:M33)</f>
        <v>45921</v>
      </c>
      <c r="N34" s="126">
        <f>SUM(N16:N33)</f>
        <v>229975.25</v>
      </c>
      <c r="O34" s="126">
        <f>SUM(O16:O33)</f>
        <v>2759703</v>
      </c>
      <c r="P34" s="39">
        <v>2971781.52</v>
      </c>
      <c r="Q34" s="41"/>
      <c r="R34" s="894" t="s">
        <v>379</v>
      </c>
      <c r="S34" s="118">
        <v>0.15</v>
      </c>
      <c r="T34" s="118">
        <v>0.3</v>
      </c>
      <c r="U34" s="119">
        <f t="shared" si="5"/>
        <v>17472.3</v>
      </c>
      <c r="V34" s="119">
        <f t="shared" si="5"/>
        <v>34944.6</v>
      </c>
      <c r="W34" s="23">
        <f t="shared" ref="W34:X38" si="6">(U34*$T$31)/12</f>
        <v>436.80749999999995</v>
      </c>
      <c r="X34" s="119">
        <f t="shared" si="6"/>
        <v>873.6149999999999</v>
      </c>
      <c r="Y34" s="917">
        <f>MEDIAN(W34:X34)</f>
        <v>655.21124999999995</v>
      </c>
    </row>
    <row r="35" spans="1:25">
      <c r="A35" s="120"/>
      <c r="B35" s="120"/>
      <c r="C35" s="121" t="s">
        <v>410</v>
      </c>
      <c r="D35" s="127"/>
      <c r="E35" s="128"/>
      <c r="F35" s="128"/>
      <c r="G35" s="122">
        <f>+SUM(G16:G28)</f>
        <v>27</v>
      </c>
      <c r="H35" s="122">
        <f>+SUM(H16:H28)</f>
        <v>98</v>
      </c>
      <c r="I35" s="122">
        <f>AVERAGE(I16:I29)</f>
        <v>1448.3571428571429</v>
      </c>
      <c r="J35" s="1379">
        <f>AVERAGE(J16:J29)</f>
        <v>5.1785714285714288</v>
      </c>
      <c r="K35" s="124">
        <f>+N35/H35</f>
        <v>2237.9515306122448</v>
      </c>
      <c r="L35" s="122">
        <f>AVERAGE(L16:L29)</f>
        <v>7505.4107142857147</v>
      </c>
      <c r="M35" s="122">
        <f>+SUM(M16:M29)</f>
        <v>42135</v>
      </c>
      <c r="N35" s="126">
        <f>SUM(N16:N29)</f>
        <v>219319.25</v>
      </c>
      <c r="O35" s="126">
        <f>SUM(O16:O29)</f>
        <v>2631831</v>
      </c>
      <c r="Q35" s="41"/>
      <c r="R35" s="895" t="s">
        <v>382</v>
      </c>
      <c r="S35" s="129">
        <v>0.3</v>
      </c>
      <c r="T35" s="129">
        <v>0.5</v>
      </c>
      <c r="U35" s="130">
        <f t="shared" si="5"/>
        <v>34944.6</v>
      </c>
      <c r="V35" s="130">
        <f t="shared" si="5"/>
        <v>58241</v>
      </c>
      <c r="W35" s="322">
        <f t="shared" si="6"/>
        <v>873.6149999999999</v>
      </c>
      <c r="X35" s="130">
        <f t="shared" si="6"/>
        <v>1456.0249999999999</v>
      </c>
      <c r="Y35" s="931">
        <v>1418</v>
      </c>
    </row>
    <row r="36" spans="1:25" ht="14.7" thickBot="1">
      <c r="A36" s="1"/>
      <c r="B36" s="1"/>
      <c r="C36" s="1" t="s">
        <v>821</v>
      </c>
      <c r="D36" s="131"/>
      <c r="E36" s="131"/>
      <c r="F36" s="131"/>
      <c r="G36" s="1"/>
      <c r="H36" s="1"/>
      <c r="I36" s="132"/>
      <c r="J36" s="1402">
        <f>'Rental Comps'!U34</f>
        <v>5.9749999999999996</v>
      </c>
      <c r="K36" s="1370">
        <v>3648.4166666666665</v>
      </c>
      <c r="L36" s="1378"/>
      <c r="M36" s="1"/>
      <c r="N36" s="1"/>
      <c r="O36" s="1"/>
      <c r="P36" s="1"/>
      <c r="Q36" s="41"/>
      <c r="R36" s="894" t="s">
        <v>385</v>
      </c>
      <c r="S36" s="118">
        <v>0.5</v>
      </c>
      <c r="T36" s="118">
        <v>0.8</v>
      </c>
      <c r="U36" s="119">
        <f t="shared" si="5"/>
        <v>58241</v>
      </c>
      <c r="V36" s="119">
        <f t="shared" si="5"/>
        <v>93185.600000000006</v>
      </c>
      <c r="W36" s="23">
        <f t="shared" si="6"/>
        <v>1456.0249999999999</v>
      </c>
      <c r="X36" s="119">
        <f t="shared" si="6"/>
        <v>2329.64</v>
      </c>
      <c r="Y36" s="917">
        <f>MEDIAN(W36:X36)</f>
        <v>1892.8325</v>
      </c>
    </row>
    <row r="37" spans="1:25">
      <c r="A37" s="1"/>
      <c r="B37" s="1"/>
      <c r="C37" s="1"/>
      <c r="D37" s="1"/>
      <c r="E37" s="1"/>
      <c r="F37" s="1"/>
      <c r="G37" s="1"/>
      <c r="H37" s="1"/>
      <c r="I37" s="132"/>
      <c r="J37" s="133"/>
      <c r="K37" s="133"/>
      <c r="L37" s="1"/>
      <c r="M37" s="1"/>
      <c r="N37" s="1"/>
      <c r="O37" s="1"/>
      <c r="P37" s="1"/>
      <c r="Q37" s="41"/>
      <c r="R37" s="894"/>
      <c r="S37" s="118"/>
      <c r="T37" s="118"/>
      <c r="U37" s="119"/>
      <c r="V37" s="119"/>
      <c r="W37" s="23"/>
      <c r="X37" s="119"/>
      <c r="Y37" s="917"/>
    </row>
    <row r="38" spans="1:25">
      <c r="A38" s="1"/>
      <c r="B38" s="1"/>
      <c r="C38" s="84" t="s">
        <v>411</v>
      </c>
      <c r="D38" s="84"/>
      <c r="E38" s="84"/>
      <c r="F38" s="84"/>
      <c r="G38" s="84"/>
      <c r="H38" s="84"/>
      <c r="I38" s="1"/>
      <c r="J38" s="1"/>
      <c r="K38" s="1"/>
      <c r="L38" s="1"/>
      <c r="M38" s="1"/>
      <c r="N38" s="87" t="s">
        <v>359</v>
      </c>
      <c r="O38" s="87"/>
      <c r="P38" s="1"/>
      <c r="Q38" s="134"/>
      <c r="R38" s="896" t="s">
        <v>388</v>
      </c>
      <c r="S38" s="897">
        <v>0.8</v>
      </c>
      <c r="T38" s="897">
        <v>1.2</v>
      </c>
      <c r="U38" s="898">
        <f t="shared" si="5"/>
        <v>93185.600000000006</v>
      </c>
      <c r="V38" s="898">
        <f t="shared" si="5"/>
        <v>139778.4</v>
      </c>
      <c r="W38" s="922">
        <f t="shared" si="6"/>
        <v>2329.64</v>
      </c>
      <c r="X38" s="898">
        <f t="shared" si="6"/>
        <v>3494.4599999999996</v>
      </c>
      <c r="Y38" s="932">
        <f>X38</f>
        <v>3494.4599999999996</v>
      </c>
    </row>
    <row r="39" spans="1:25" ht="30" customHeight="1">
      <c r="A39" s="1"/>
      <c r="B39" s="1"/>
      <c r="C39" s="53" t="s">
        <v>412</v>
      </c>
      <c r="D39" s="53"/>
      <c r="E39" s="53"/>
      <c r="F39" s="53"/>
      <c r="G39" s="91" t="s">
        <v>413</v>
      </c>
      <c r="H39" s="91" t="s">
        <v>414</v>
      </c>
      <c r="I39" s="91" t="s">
        <v>826</v>
      </c>
      <c r="J39" s="91" t="s">
        <v>416</v>
      </c>
      <c r="K39" s="91"/>
      <c r="L39" s="91" t="s">
        <v>417</v>
      </c>
      <c r="M39" s="91"/>
      <c r="N39" s="56" t="s">
        <v>370</v>
      </c>
      <c r="O39" s="56" t="s">
        <v>371</v>
      </c>
    </row>
    <row r="40" spans="1:25">
      <c r="A40" s="1"/>
      <c r="B40" s="1"/>
      <c r="C40" s="135" t="s">
        <v>418</v>
      </c>
      <c r="D40" s="135"/>
      <c r="E40" s="135"/>
      <c r="F40" s="135"/>
      <c r="G40" s="136">
        <v>1185</v>
      </c>
      <c r="H40" s="137">
        <v>933.63636363636363</v>
      </c>
      <c r="I40" s="138">
        <v>2119</v>
      </c>
      <c r="J40" s="139">
        <v>4.5</v>
      </c>
      <c r="K40" s="141"/>
      <c r="L40" s="1403">
        <v>0</v>
      </c>
      <c r="M40" s="141"/>
      <c r="N40" s="1242">
        <f>(G40*J40)+(H40*L40)+M40</f>
        <v>5332.5</v>
      </c>
      <c r="O40" s="142">
        <f>+N40*12</f>
        <v>63990</v>
      </c>
      <c r="Q40" s="143"/>
      <c r="R40" s="143"/>
      <c r="S40" s="144"/>
      <c r="T40" s="145"/>
      <c r="U40" s="145"/>
      <c r="V40" s="146"/>
    </row>
    <row r="41" spans="1:25">
      <c r="A41" s="1"/>
      <c r="B41" s="1"/>
      <c r="C41" s="147" t="s">
        <v>419</v>
      </c>
      <c r="D41" s="147"/>
      <c r="E41" s="147"/>
      <c r="F41" s="147"/>
      <c r="G41" s="148">
        <v>1818</v>
      </c>
      <c r="H41" s="149">
        <v>1432.3636363636365</v>
      </c>
      <c r="I41" s="150">
        <v>3250</v>
      </c>
      <c r="J41" s="151">
        <v>4.5</v>
      </c>
      <c r="K41" s="153"/>
      <c r="L41" s="1404">
        <v>0</v>
      </c>
      <c r="M41" s="153"/>
      <c r="N41" s="1243">
        <f>(G41*J41)+(H41*L41)+M41</f>
        <v>8181</v>
      </c>
      <c r="O41" s="154">
        <f>+N41*12</f>
        <v>98172</v>
      </c>
      <c r="R41" s="143"/>
      <c r="S41" s="1"/>
      <c r="T41" s="1"/>
      <c r="U41" s="1"/>
      <c r="V41" s="146"/>
    </row>
    <row r="42" spans="1:25">
      <c r="A42" s="1"/>
      <c r="B42" s="1"/>
      <c r="C42" s="121" t="s">
        <v>420</v>
      </c>
      <c r="D42" s="121"/>
      <c r="E42" s="121"/>
      <c r="F42" s="121"/>
      <c r="G42" s="155">
        <f>SUM(G40:G41)</f>
        <v>3003</v>
      </c>
      <c r="H42" s="155">
        <f>SUM(H40:H41)</f>
        <v>2366</v>
      </c>
      <c r="I42" s="156">
        <f>SUM(I40:I41)</f>
        <v>5369</v>
      </c>
      <c r="J42" s="123">
        <f>SUMPRODUCT(G40:G41,J40:J41)/SUM(G40:G41)</f>
        <v>4.5</v>
      </c>
      <c r="K42" s="158"/>
      <c r="L42" s="123">
        <f>SUMPRODUCT(H40:H41,L40:L41)/SUM(H40:H41)</f>
        <v>0</v>
      </c>
      <c r="M42" s="158"/>
      <c r="N42" s="159">
        <f>SUM(N40:N41)</f>
        <v>13513.5</v>
      </c>
      <c r="O42" s="159">
        <f>SUM(O40:O41)</f>
        <v>162162</v>
      </c>
      <c r="R42" s="143"/>
      <c r="S42" s="1"/>
      <c r="T42" s="1"/>
      <c r="U42" s="160"/>
      <c r="V42" s="1"/>
    </row>
    <row r="43" spans="1:25">
      <c r="A43" s="1"/>
      <c r="B43" s="1"/>
      <c r="I43" s="161"/>
      <c r="J43" s="161"/>
      <c r="K43" s="162"/>
      <c r="L43" s="163"/>
      <c r="M43" s="164"/>
      <c r="N43" s="165"/>
      <c r="O43" s="166"/>
      <c r="P43" s="167"/>
      <c r="S43" s="1"/>
      <c r="T43" s="1"/>
      <c r="U43" s="111"/>
      <c r="V43" s="1"/>
    </row>
    <row r="44" spans="1:25">
      <c r="A44" s="168"/>
      <c r="B44" s="168"/>
      <c r="C44" s="169"/>
      <c r="I44" s="161"/>
      <c r="J44" s="161"/>
      <c r="K44" s="162"/>
      <c r="L44" s="163"/>
      <c r="M44" s="164"/>
      <c r="N44" s="165"/>
      <c r="O44" s="166"/>
      <c r="P44" s="167"/>
      <c r="S44" s="1"/>
      <c r="T44" s="1"/>
      <c r="U44" s="160"/>
      <c r="V44" s="1"/>
    </row>
    <row r="45" spans="1:25">
      <c r="A45" s="1"/>
      <c r="B45" s="1"/>
      <c r="C45" s="1469"/>
      <c r="D45" s="1469"/>
      <c r="E45" s="1469"/>
      <c r="F45" s="1469"/>
      <c r="G45" s="1469"/>
      <c r="H45" s="1469"/>
      <c r="I45" s="1469"/>
      <c r="J45" s="1469"/>
      <c r="K45" s="1469"/>
      <c r="L45" s="1469"/>
      <c r="M45" s="1469"/>
      <c r="N45" s="1469"/>
      <c r="O45" s="1469"/>
      <c r="P45" s="167"/>
      <c r="S45" s="1"/>
      <c r="T45" s="1"/>
      <c r="U45" s="111"/>
      <c r="V45" s="1"/>
    </row>
    <row r="46" spans="1:25">
      <c r="A46" s="1"/>
      <c r="B46" s="1"/>
      <c r="C46" s="1469"/>
      <c r="D46" s="1469"/>
      <c r="E46" s="1469"/>
      <c r="F46" s="1469"/>
      <c r="G46" s="1469"/>
      <c r="H46" s="1469"/>
      <c r="I46" s="1469"/>
      <c r="J46" s="1469"/>
      <c r="K46" s="1469"/>
      <c r="L46" s="1469"/>
      <c r="M46" s="1469"/>
      <c r="N46" s="1469"/>
      <c r="O46" s="1469"/>
      <c r="P46" s="167"/>
      <c r="S46" s="1"/>
      <c r="T46" s="1"/>
      <c r="U46" s="1"/>
      <c r="V46" s="1"/>
    </row>
    <row r="47" spans="1:25">
      <c r="A47" s="1"/>
      <c r="B47" s="1"/>
      <c r="I47" s="161"/>
      <c r="J47" s="161"/>
      <c r="K47" s="170"/>
      <c r="L47" s="163"/>
      <c r="M47" s="164"/>
      <c r="N47" s="165"/>
      <c r="O47" s="166"/>
      <c r="P47" s="167"/>
      <c r="S47" s="1"/>
      <c r="T47" s="1"/>
      <c r="U47" s="111"/>
      <c r="V47" s="1"/>
    </row>
    <row r="48" spans="1:25">
      <c r="A48" s="1"/>
      <c r="B48" s="1"/>
      <c r="I48" s="161"/>
      <c r="J48" s="161"/>
      <c r="K48" s="170"/>
      <c r="L48" s="163"/>
      <c r="M48" s="164"/>
      <c r="N48" s="165"/>
      <c r="O48" s="166"/>
      <c r="P48" s="167"/>
      <c r="S48" s="1"/>
      <c r="T48" s="1"/>
      <c r="U48" s="1"/>
      <c r="V48" s="1"/>
    </row>
    <row r="49" spans="1:22">
      <c r="A49" s="1"/>
      <c r="B49" s="1"/>
      <c r="I49" s="161"/>
      <c r="J49" s="161"/>
      <c r="K49" s="170"/>
      <c r="L49" s="163"/>
      <c r="M49" s="164"/>
      <c r="N49" s="165"/>
      <c r="O49" s="166"/>
      <c r="P49" s="167"/>
      <c r="S49" s="1"/>
      <c r="T49" s="1"/>
      <c r="U49" s="111"/>
      <c r="V49" s="1"/>
    </row>
    <row r="50" spans="1:22">
      <c r="A50" s="1"/>
      <c r="B50" s="1"/>
      <c r="I50" s="161"/>
      <c r="J50" s="161"/>
      <c r="K50" s="162"/>
      <c r="L50" s="163"/>
      <c r="M50" s="164"/>
      <c r="N50" s="165"/>
      <c r="O50" s="166"/>
      <c r="P50" s="167"/>
      <c r="S50" s="1"/>
      <c r="T50" s="1"/>
      <c r="U50" s="1"/>
      <c r="V50" s="1"/>
    </row>
    <row r="51" spans="1:22">
      <c r="A51" s="1"/>
      <c r="B51" s="1"/>
      <c r="I51" s="161"/>
      <c r="J51" s="161"/>
      <c r="K51" s="162"/>
      <c r="L51" s="163"/>
      <c r="M51" s="164"/>
      <c r="N51" s="165"/>
      <c r="O51" s="166"/>
      <c r="P51" s="167"/>
      <c r="S51" s="1"/>
      <c r="T51" s="1"/>
      <c r="U51" s="1"/>
      <c r="V51" s="1"/>
    </row>
    <row r="52" spans="1:22">
      <c r="A52" s="1"/>
      <c r="B52" s="1"/>
      <c r="I52" s="161"/>
      <c r="J52" s="161"/>
      <c r="K52" s="162"/>
      <c r="L52" s="163"/>
      <c r="M52" s="164"/>
      <c r="N52" s="165"/>
      <c r="O52" s="166"/>
      <c r="P52" s="167"/>
      <c r="S52" s="1"/>
      <c r="T52" s="1"/>
      <c r="U52" s="1"/>
      <c r="V52" s="1"/>
    </row>
    <row r="53" spans="1:22">
      <c r="A53" s="1"/>
      <c r="B53" s="1"/>
      <c r="I53" s="161"/>
      <c r="J53" s="161"/>
      <c r="K53" s="162"/>
      <c r="L53" s="163"/>
      <c r="M53" s="164"/>
      <c r="N53" s="165"/>
      <c r="O53" s="166"/>
      <c r="P53" s="167"/>
      <c r="S53" s="1"/>
      <c r="T53" s="1"/>
      <c r="U53" s="1"/>
      <c r="V53" s="1"/>
    </row>
    <row r="54" spans="1:22">
      <c r="A54" s="1"/>
      <c r="B54" s="1"/>
      <c r="I54" s="161"/>
      <c r="J54" s="161"/>
      <c r="K54" s="162"/>
      <c r="L54" s="163"/>
      <c r="M54" s="164"/>
      <c r="N54" s="165"/>
      <c r="O54" s="166"/>
      <c r="P54" s="167"/>
      <c r="S54" s="1"/>
      <c r="T54" s="1"/>
      <c r="U54" s="1"/>
      <c r="V54" s="1"/>
    </row>
    <row r="55" spans="1:22">
      <c r="A55" s="1"/>
      <c r="B55" s="1"/>
      <c r="I55" s="161"/>
      <c r="J55" s="161"/>
      <c r="K55" s="162"/>
      <c r="L55" s="163"/>
      <c r="M55" s="164"/>
      <c r="N55" s="165"/>
      <c r="O55" s="166"/>
      <c r="P55" s="167"/>
      <c r="S55" s="1"/>
      <c r="T55" s="1"/>
      <c r="U55" s="1"/>
      <c r="V55" s="1"/>
    </row>
    <row r="56" spans="1:22">
      <c r="A56" s="1"/>
      <c r="B56" s="1"/>
      <c r="I56" s="161"/>
      <c r="J56" s="161"/>
      <c r="K56" s="162"/>
      <c r="L56" s="163"/>
      <c r="M56" s="164"/>
      <c r="N56" s="165"/>
      <c r="O56" s="166"/>
      <c r="P56" s="167"/>
      <c r="S56" s="1"/>
      <c r="T56" s="1"/>
      <c r="U56" s="1"/>
      <c r="V56" s="1"/>
    </row>
    <row r="57" spans="1:22">
      <c r="A57" s="1"/>
      <c r="B57" s="1"/>
      <c r="I57" s="161"/>
      <c r="J57" s="161"/>
      <c r="K57" s="162"/>
      <c r="L57" s="163"/>
      <c r="M57" s="164"/>
      <c r="N57" s="165"/>
      <c r="O57" s="166"/>
      <c r="P57" s="167"/>
      <c r="S57" s="1"/>
      <c r="T57" s="1"/>
      <c r="U57" s="1"/>
      <c r="V57" s="1"/>
    </row>
    <row r="58" spans="1:22">
      <c r="A58" s="1"/>
      <c r="B58" s="1"/>
      <c r="I58" s="161"/>
      <c r="J58" s="161"/>
      <c r="K58" s="162"/>
      <c r="L58" s="163"/>
      <c r="M58" s="164"/>
      <c r="N58" s="165"/>
      <c r="O58" s="166"/>
      <c r="P58" s="167"/>
      <c r="S58" s="1"/>
      <c r="T58" s="1"/>
      <c r="U58" s="1"/>
      <c r="V58" s="1"/>
    </row>
    <row r="59" spans="1:22">
      <c r="A59" s="1"/>
      <c r="B59" s="1"/>
      <c r="I59" s="161"/>
      <c r="J59" s="161"/>
      <c r="K59" s="162"/>
      <c r="L59" s="163"/>
      <c r="M59" s="164"/>
      <c r="N59" s="165"/>
      <c r="O59" s="166"/>
      <c r="P59" s="167"/>
      <c r="S59" s="1"/>
      <c r="T59" s="1"/>
      <c r="U59" s="1"/>
      <c r="V59" s="1"/>
    </row>
    <row r="60" spans="1:22">
      <c r="A60" s="1"/>
      <c r="B60" s="1"/>
      <c r="I60" s="161"/>
      <c r="J60" s="161"/>
      <c r="K60" s="162"/>
      <c r="L60" s="163"/>
      <c r="M60" s="164"/>
      <c r="N60" s="165"/>
      <c r="O60" s="166"/>
      <c r="P60" s="167"/>
      <c r="S60" s="1"/>
      <c r="T60" s="1"/>
      <c r="U60" s="1"/>
      <c r="V60" s="1"/>
    </row>
    <row r="61" spans="1:22">
      <c r="A61" s="1"/>
      <c r="B61" s="1"/>
      <c r="I61" s="161"/>
      <c r="J61" s="161"/>
      <c r="K61" s="162"/>
      <c r="L61" s="163"/>
      <c r="M61" s="164"/>
      <c r="N61" s="165"/>
      <c r="O61" s="166"/>
      <c r="P61" s="167"/>
      <c r="S61" s="1"/>
      <c r="T61" s="1"/>
      <c r="U61" s="1"/>
      <c r="V61" s="1"/>
    </row>
    <row r="62" spans="1:22">
      <c r="A62" s="1"/>
      <c r="B62" s="1"/>
      <c r="I62" s="161"/>
      <c r="J62" s="161"/>
      <c r="K62" s="162"/>
      <c r="L62" s="163"/>
      <c r="M62" s="164"/>
      <c r="N62" s="165"/>
      <c r="O62" s="166"/>
      <c r="P62" s="167"/>
      <c r="S62" s="1"/>
      <c r="T62" s="1"/>
      <c r="U62" s="1"/>
      <c r="V62" s="1"/>
    </row>
    <row r="63" spans="1:22">
      <c r="A63" s="1"/>
      <c r="B63" s="1"/>
      <c r="I63" s="161"/>
      <c r="J63" s="161"/>
      <c r="K63" s="162"/>
      <c r="L63" s="163"/>
      <c r="M63" s="164"/>
      <c r="N63" s="165"/>
      <c r="O63" s="166"/>
      <c r="P63" s="167"/>
      <c r="S63" s="1"/>
      <c r="T63" s="1"/>
      <c r="U63" s="1"/>
      <c r="V63" s="1"/>
    </row>
    <row r="64" spans="1:22">
      <c r="A64" s="1"/>
      <c r="B64" s="1"/>
      <c r="I64" s="161"/>
      <c r="J64" s="161"/>
      <c r="K64" s="162"/>
      <c r="L64" s="163"/>
      <c r="M64" s="164"/>
      <c r="N64" s="165"/>
      <c r="O64" s="166"/>
      <c r="P64" s="167"/>
      <c r="S64" s="1"/>
      <c r="T64" s="1"/>
      <c r="U64" s="1"/>
      <c r="V64" s="1"/>
    </row>
    <row r="65" spans="1:22">
      <c r="A65" s="1"/>
      <c r="B65" s="1"/>
      <c r="I65" s="161"/>
      <c r="J65" s="161"/>
      <c r="K65" s="162"/>
      <c r="L65" s="163"/>
      <c r="M65" s="164"/>
      <c r="N65" s="165"/>
      <c r="O65" s="166"/>
      <c r="P65" s="167"/>
      <c r="S65" s="1"/>
      <c r="T65" s="1"/>
      <c r="U65" s="1"/>
      <c r="V65" s="1"/>
    </row>
    <row r="66" spans="1:22">
      <c r="A66" s="1"/>
      <c r="B66" s="1"/>
      <c r="I66" s="161"/>
      <c r="J66" s="161"/>
      <c r="K66" s="162"/>
      <c r="L66" s="163"/>
      <c r="M66" s="164"/>
      <c r="N66" s="165"/>
      <c r="O66" s="166"/>
      <c r="P66" s="167"/>
      <c r="S66" s="1"/>
      <c r="T66" s="1"/>
      <c r="U66" s="1"/>
      <c r="V66" s="1"/>
    </row>
    <row r="67" spans="1:22">
      <c r="A67" s="1"/>
      <c r="B67" s="1"/>
      <c r="I67" s="161"/>
      <c r="J67" s="161"/>
      <c r="K67" s="162"/>
      <c r="L67" s="163"/>
      <c r="M67" s="164"/>
      <c r="N67" s="165"/>
      <c r="O67" s="166"/>
      <c r="P67" s="167"/>
      <c r="S67" s="1"/>
      <c r="T67" s="1"/>
      <c r="U67" s="1"/>
      <c r="V67" s="1"/>
    </row>
    <row r="68" spans="1:22">
      <c r="A68" s="1"/>
      <c r="B68" s="1"/>
      <c r="I68" s="161"/>
      <c r="J68" s="161"/>
      <c r="K68" s="162"/>
      <c r="L68" s="163"/>
      <c r="M68" s="164"/>
      <c r="N68" s="165"/>
      <c r="O68" s="166"/>
      <c r="P68" s="167"/>
      <c r="S68" s="1"/>
      <c r="T68" s="1"/>
      <c r="U68" s="1"/>
      <c r="V68" s="1"/>
    </row>
    <row r="69" spans="1:22">
      <c r="A69" s="1"/>
      <c r="B69" s="1"/>
      <c r="I69" s="161"/>
      <c r="J69" s="161"/>
      <c r="K69" s="162"/>
      <c r="L69" s="163"/>
      <c r="M69" s="164"/>
      <c r="N69" s="165"/>
      <c r="O69" s="166"/>
      <c r="P69" s="167"/>
      <c r="S69" s="1"/>
      <c r="T69" s="1"/>
      <c r="U69" s="1"/>
      <c r="V69" s="1"/>
    </row>
    <row r="70" spans="1:22">
      <c r="A70" s="1"/>
      <c r="B70" s="1"/>
      <c r="I70" s="161"/>
      <c r="J70" s="161"/>
      <c r="K70" s="162"/>
      <c r="L70" s="163"/>
      <c r="M70" s="164"/>
      <c r="N70" s="165"/>
      <c r="O70" s="166"/>
      <c r="P70" s="167"/>
      <c r="S70" s="1"/>
      <c r="T70" s="1"/>
      <c r="U70" s="1"/>
      <c r="V70" s="1"/>
    </row>
    <row r="71" spans="1:22">
      <c r="A71" s="1"/>
      <c r="B71" s="1"/>
      <c r="I71" s="161"/>
      <c r="J71" s="161"/>
      <c r="K71" s="162"/>
      <c r="L71" s="163"/>
      <c r="M71" s="164"/>
      <c r="N71" s="165"/>
      <c r="O71" s="166"/>
      <c r="P71" s="167"/>
      <c r="S71" s="1"/>
      <c r="T71" s="1"/>
      <c r="U71" s="1"/>
      <c r="V71" s="1"/>
    </row>
    <row r="72" spans="1:22">
      <c r="A72" s="1"/>
      <c r="B72" s="1"/>
      <c r="I72" s="161"/>
      <c r="J72" s="161"/>
      <c r="K72" s="162"/>
      <c r="L72" s="163"/>
      <c r="M72" s="164"/>
      <c r="N72" s="165"/>
      <c r="O72" s="166"/>
      <c r="P72" s="167"/>
      <c r="S72" s="1"/>
      <c r="T72" s="1"/>
      <c r="U72" s="1"/>
      <c r="V72" s="1"/>
    </row>
    <row r="73" spans="1:22">
      <c r="A73" s="1"/>
      <c r="B73" s="1"/>
      <c r="I73" s="161"/>
      <c r="J73" s="161"/>
      <c r="K73" s="162"/>
      <c r="L73" s="163"/>
      <c r="M73" s="164"/>
      <c r="N73" s="165"/>
      <c r="O73" s="166"/>
      <c r="P73" s="167"/>
      <c r="S73" s="1"/>
      <c r="T73" s="1"/>
      <c r="U73" s="1"/>
      <c r="V73" s="1"/>
    </row>
    <row r="74" spans="1:22">
      <c r="A74" s="1"/>
      <c r="B74" s="1"/>
      <c r="D74" s="1"/>
      <c r="E74" s="1"/>
      <c r="F74" s="1"/>
      <c r="G74" s="1"/>
      <c r="H74" s="1"/>
      <c r="J74" s="1"/>
      <c r="K74" s="162"/>
      <c r="L74" s="163"/>
      <c r="M74" s="164"/>
      <c r="N74" s="165"/>
      <c r="O74" s="166"/>
      <c r="P74" s="167"/>
      <c r="S74" s="1"/>
      <c r="T74" s="1"/>
      <c r="U74" s="1"/>
      <c r="V74" s="1"/>
    </row>
    <row r="75" spans="1:22">
      <c r="A75" s="1"/>
      <c r="B75" s="1"/>
      <c r="I75" s="161"/>
      <c r="J75" s="161"/>
      <c r="K75" s="162"/>
      <c r="L75" s="163"/>
      <c r="M75" s="164"/>
      <c r="N75" s="165"/>
      <c r="O75" s="166"/>
      <c r="P75" s="167"/>
      <c r="S75" s="1"/>
      <c r="T75" s="1"/>
      <c r="U75" s="1"/>
      <c r="V75" s="1"/>
    </row>
    <row r="76" spans="1:22">
      <c r="A76" s="1"/>
      <c r="B76" s="1"/>
      <c r="D76" s="1"/>
      <c r="E76" s="1"/>
      <c r="F76" s="1"/>
      <c r="G76" s="1"/>
      <c r="H76" s="1"/>
      <c r="J76" s="1"/>
      <c r="K76" s="162"/>
      <c r="L76" s="163"/>
      <c r="M76" s="164"/>
      <c r="N76" s="165"/>
      <c r="O76" s="166"/>
      <c r="P76" s="167"/>
      <c r="S76" s="1"/>
      <c r="T76" s="1"/>
      <c r="U76" s="1"/>
      <c r="V76" s="1"/>
    </row>
    <row r="77" spans="1:22">
      <c r="A77" s="1"/>
      <c r="B77" s="1"/>
      <c r="I77" s="161"/>
      <c r="J77" s="161"/>
      <c r="K77" s="162"/>
      <c r="L77" s="163"/>
      <c r="M77" s="164"/>
      <c r="N77" s="165"/>
      <c r="O77" s="166"/>
      <c r="P77" s="167"/>
      <c r="S77" s="1"/>
      <c r="T77" s="1"/>
      <c r="U77" s="1"/>
      <c r="V77" s="1"/>
    </row>
    <row r="78" spans="1:22">
      <c r="A78" s="1"/>
      <c r="B78" s="1"/>
      <c r="D78" s="1"/>
      <c r="E78" s="1"/>
      <c r="F78" s="1"/>
      <c r="G78" s="1"/>
      <c r="H78" s="1"/>
      <c r="J78" s="1"/>
      <c r="K78" s="162"/>
      <c r="L78" s="163"/>
      <c r="M78" s="164"/>
      <c r="N78" s="165"/>
      <c r="O78" s="166"/>
      <c r="P78" s="167"/>
      <c r="S78" s="1"/>
      <c r="T78" s="1"/>
      <c r="U78" s="1"/>
      <c r="V78" s="1"/>
    </row>
    <row r="79" spans="1:22">
      <c r="A79" s="1"/>
      <c r="B79" s="1"/>
      <c r="I79" s="161"/>
      <c r="J79" s="161"/>
      <c r="K79" s="162"/>
      <c r="L79" s="163"/>
      <c r="M79" s="164"/>
      <c r="N79" s="165"/>
      <c r="O79" s="166"/>
      <c r="P79" s="167"/>
      <c r="S79" s="1"/>
      <c r="T79" s="1"/>
      <c r="U79" s="1"/>
      <c r="V79" s="1"/>
    </row>
    <row r="80" spans="1:22">
      <c r="A80" s="1"/>
      <c r="B80" s="1"/>
      <c r="D80" s="1"/>
      <c r="E80" s="1"/>
      <c r="F80" s="1"/>
      <c r="G80" s="1"/>
      <c r="H80" s="1"/>
      <c r="J80" s="1"/>
      <c r="K80" s="162"/>
      <c r="L80" s="163"/>
      <c r="M80" s="164"/>
      <c r="N80" s="165"/>
      <c r="O80" s="166"/>
      <c r="P80" s="167"/>
      <c r="S80" s="1"/>
      <c r="T80" s="1"/>
      <c r="U80" s="1"/>
      <c r="V80" s="1"/>
    </row>
    <row r="81" spans="1:28">
      <c r="A81" s="1"/>
      <c r="B81" s="1"/>
      <c r="I81" s="161"/>
      <c r="J81" s="161"/>
      <c r="K81" s="162"/>
      <c r="L81" s="163"/>
      <c r="M81" s="164"/>
      <c r="N81" s="165"/>
      <c r="O81" s="166"/>
      <c r="P81" s="167"/>
      <c r="S81" s="1"/>
      <c r="T81" s="1"/>
      <c r="U81" s="1"/>
      <c r="V81" s="1"/>
    </row>
    <row r="82" spans="1:28">
      <c r="A82" s="1"/>
      <c r="B82" s="1"/>
      <c r="D82" s="1"/>
      <c r="E82" s="1"/>
      <c r="F82" s="1"/>
      <c r="G82" s="1"/>
      <c r="H82" s="1"/>
      <c r="J82" s="1"/>
      <c r="K82" s="162"/>
      <c r="L82" s="163"/>
      <c r="M82" s="164"/>
      <c r="N82" s="165"/>
      <c r="O82" s="166"/>
      <c r="P82" s="167"/>
      <c r="S82" s="1"/>
      <c r="T82" s="1"/>
      <c r="U82" s="1"/>
      <c r="V82" s="1"/>
    </row>
    <row r="83" spans="1:28">
      <c r="A83" s="1"/>
      <c r="B83" s="1"/>
      <c r="D83" s="1"/>
      <c r="E83" s="1"/>
      <c r="F83" s="1"/>
      <c r="G83" s="1"/>
      <c r="H83" s="1"/>
      <c r="J83" s="1"/>
      <c r="K83" s="162"/>
      <c r="L83" s="163"/>
      <c r="M83" s="164"/>
      <c r="N83" s="165"/>
      <c r="O83" s="166"/>
      <c r="P83" s="167"/>
      <c r="S83" s="1"/>
      <c r="T83" s="1"/>
      <c r="U83" s="1"/>
      <c r="V83" s="1"/>
    </row>
    <row r="84" spans="1:28">
      <c r="A84" s="1"/>
      <c r="B84" s="1"/>
      <c r="D84" s="1"/>
      <c r="E84" s="1"/>
      <c r="F84" s="1"/>
      <c r="G84" s="1"/>
      <c r="H84" s="1"/>
      <c r="J84" s="1"/>
      <c r="K84" s="162"/>
      <c r="L84" s="163"/>
      <c r="M84" s="164"/>
      <c r="N84" s="165"/>
      <c r="O84" s="166"/>
      <c r="P84" s="167"/>
      <c r="S84" s="1"/>
      <c r="T84" s="1"/>
      <c r="U84" s="1"/>
      <c r="V84" s="1"/>
    </row>
    <row r="85" spans="1:28">
      <c r="A85" s="1"/>
      <c r="B85" s="1"/>
      <c r="D85" s="1"/>
      <c r="E85" s="1"/>
      <c r="F85" s="1"/>
      <c r="G85" s="1"/>
      <c r="H85" s="1"/>
      <c r="J85" s="1"/>
      <c r="K85" s="162"/>
      <c r="L85" s="163"/>
      <c r="M85" s="164"/>
      <c r="N85" s="165"/>
      <c r="O85" s="166"/>
      <c r="P85" s="167"/>
      <c r="S85" s="1"/>
      <c r="T85" s="1"/>
      <c r="U85" s="1"/>
      <c r="V85" s="1"/>
    </row>
    <row r="86" spans="1:28">
      <c r="A86" s="1"/>
      <c r="B86" s="1"/>
      <c r="C86" s="1"/>
      <c r="D86" s="1"/>
      <c r="E86" s="1"/>
      <c r="F86" s="1"/>
      <c r="G86" s="1"/>
      <c r="H86" s="1"/>
      <c r="J86" s="1"/>
      <c r="K86" s="1"/>
      <c r="L86" s="1"/>
      <c r="M86" s="1"/>
      <c r="N86" s="1"/>
      <c r="O86" s="1"/>
      <c r="P86" s="1"/>
      <c r="S86" s="1"/>
      <c r="T86" s="1"/>
      <c r="U86" s="1"/>
      <c r="V86" s="1"/>
    </row>
    <row r="87" spans="1:28">
      <c r="A87" s="1"/>
      <c r="B87" s="1"/>
      <c r="O87" s="1"/>
      <c r="P87" s="1"/>
      <c r="Q87" s="1"/>
      <c r="R87" s="1"/>
      <c r="S87" s="1"/>
      <c r="T87" s="1"/>
      <c r="U87" s="1"/>
      <c r="V87" s="1"/>
    </row>
    <row r="88" spans="1:28">
      <c r="A88" s="1"/>
      <c r="B88" s="1"/>
      <c r="O88" s="1"/>
      <c r="P88" s="1"/>
      <c r="Q88" s="1"/>
      <c r="R88" s="1"/>
      <c r="S88" s="1"/>
      <c r="T88" s="1"/>
      <c r="U88" s="1"/>
      <c r="V88" s="1"/>
    </row>
    <row r="89" spans="1:28">
      <c r="A89" s="1"/>
      <c r="B89" s="1"/>
      <c r="O89" s="1"/>
      <c r="P89" s="1"/>
      <c r="Q89" s="1"/>
      <c r="R89" s="1"/>
      <c r="S89" s="1"/>
      <c r="T89" s="1"/>
      <c r="U89" s="1"/>
      <c r="V89" s="1"/>
    </row>
    <row r="90" spans="1:28">
      <c r="A90" s="1"/>
      <c r="B90" s="1"/>
      <c r="Q90" s="1"/>
      <c r="R90" s="1"/>
      <c r="S90" s="1"/>
      <c r="T90" s="1"/>
      <c r="U90" s="1"/>
      <c r="V90" s="1"/>
    </row>
    <row r="91" spans="1:28">
      <c r="A91" s="1"/>
      <c r="B91" s="1"/>
      <c r="Q91" s="1"/>
      <c r="R91" s="1"/>
      <c r="S91" s="1"/>
      <c r="T91" s="1"/>
      <c r="U91" s="1"/>
      <c r="V91" s="1"/>
    </row>
    <row r="92" spans="1:28">
      <c r="M92" s="38"/>
      <c r="N92" s="38"/>
      <c r="O92" s="38"/>
      <c r="P92" s="38"/>
      <c r="Q92" s="1"/>
      <c r="R92" s="1"/>
      <c r="S92" s="1"/>
      <c r="T92" s="1"/>
      <c r="U92" s="1"/>
      <c r="V92" s="1"/>
      <c r="W92" s="1"/>
      <c r="X92" s="1"/>
      <c r="Y92" s="171"/>
      <c r="Z92" s="38"/>
      <c r="AA92" s="38"/>
      <c r="AB92" s="38"/>
    </row>
    <row r="93" spans="1:28">
      <c r="M93" s="38"/>
      <c r="N93" s="38"/>
      <c r="O93" s="38"/>
      <c r="P93" s="38"/>
      <c r="Q93" s="38"/>
      <c r="R93" s="38"/>
      <c r="S93" s="38"/>
      <c r="T93" s="38"/>
      <c r="U93" s="38"/>
      <c r="V93" s="38"/>
      <c r="W93" s="38"/>
      <c r="X93" s="38"/>
      <c r="Y93" s="38"/>
      <c r="Z93" s="38"/>
      <c r="AA93" s="38"/>
      <c r="AB93" s="38"/>
    </row>
    <row r="94" spans="1:28">
      <c r="C94" s="38"/>
      <c r="D94" s="38"/>
      <c r="E94" s="38"/>
      <c r="F94" s="38"/>
      <c r="G94" s="38"/>
      <c r="H94" s="38"/>
      <c r="I94" s="38"/>
      <c r="J94" s="38"/>
      <c r="K94" s="172"/>
      <c r="L94" s="25"/>
      <c r="M94" s="173"/>
      <c r="N94" s="174"/>
      <c r="O94" s="38"/>
      <c r="P94" s="38"/>
      <c r="Q94" s="38"/>
      <c r="R94" s="38"/>
    </row>
    <row r="95" spans="1:28">
      <c r="C95" s="38"/>
      <c r="D95" s="38"/>
      <c r="E95" s="38"/>
      <c r="F95" s="38"/>
      <c r="G95" s="38"/>
      <c r="H95" s="38"/>
      <c r="I95" s="38"/>
      <c r="J95" s="38"/>
      <c r="K95" s="172"/>
      <c r="L95" s="25"/>
      <c r="M95" s="173"/>
      <c r="N95" s="174"/>
      <c r="O95" s="38"/>
      <c r="P95" s="38"/>
      <c r="Q95" s="38"/>
      <c r="R95" s="38"/>
    </row>
    <row r="96" spans="1:28">
      <c r="C96" s="38"/>
      <c r="D96" s="38"/>
      <c r="E96" s="38"/>
      <c r="F96" s="38"/>
      <c r="G96" s="38"/>
      <c r="H96" s="38"/>
      <c r="I96" s="38"/>
      <c r="J96" s="38"/>
      <c r="K96" s="172"/>
      <c r="L96" s="25"/>
      <c r="M96" s="173"/>
      <c r="N96" s="174"/>
      <c r="O96" s="38"/>
      <c r="P96" s="38"/>
      <c r="Q96" s="38"/>
      <c r="R96" s="38"/>
    </row>
    <row r="97" spans="3:18">
      <c r="C97" s="38"/>
      <c r="D97" s="38"/>
      <c r="E97" s="38"/>
      <c r="F97" s="38"/>
      <c r="G97" s="38"/>
      <c r="H97" s="38"/>
      <c r="I97" s="38"/>
      <c r="J97" s="38"/>
      <c r="K97" s="172"/>
      <c r="L97" s="49"/>
      <c r="M97" s="173"/>
      <c r="N97" s="38"/>
      <c r="O97" s="38"/>
      <c r="P97" s="38"/>
      <c r="Q97" s="38"/>
      <c r="R97" s="38"/>
    </row>
    <row r="98" spans="3:18">
      <c r="C98" s="38"/>
      <c r="D98" s="38"/>
      <c r="E98" s="38"/>
      <c r="F98" s="38"/>
      <c r="G98" s="38"/>
      <c r="H98" s="38"/>
      <c r="I98" s="38"/>
      <c r="J98" s="38"/>
      <c r="K98" s="38"/>
      <c r="L98" s="38"/>
      <c r="M98" s="38"/>
      <c r="N98" s="38"/>
      <c r="O98" s="38"/>
      <c r="P98" s="38"/>
      <c r="Q98" s="38"/>
      <c r="R98" s="38"/>
    </row>
    <row r="99" spans="3:18">
      <c r="C99" s="175"/>
      <c r="D99" s="175"/>
      <c r="E99" s="175"/>
      <c r="F99" s="175"/>
      <c r="G99" s="175"/>
      <c r="H99" s="175"/>
      <c r="I99" s="175"/>
      <c r="J99" s="175"/>
      <c r="K99" s="175"/>
      <c r="L99" s="176"/>
      <c r="M99" s="175"/>
      <c r="N99" s="175"/>
      <c r="O99" s="38"/>
      <c r="P99" s="38"/>
      <c r="Q99" s="38"/>
      <c r="R99" s="38"/>
    </row>
    <row r="100" spans="3:18">
      <c r="C100" s="177"/>
      <c r="D100" s="177"/>
      <c r="E100" s="177"/>
      <c r="F100" s="177"/>
      <c r="G100" s="177"/>
      <c r="H100" s="177"/>
      <c r="I100" s="177"/>
      <c r="J100" s="177"/>
      <c r="K100" s="177"/>
      <c r="L100" s="177"/>
      <c r="M100" s="177"/>
      <c r="N100" s="177"/>
      <c r="O100" s="38"/>
      <c r="P100" s="38"/>
      <c r="Q100" s="38"/>
      <c r="R100" s="38"/>
    </row>
    <row r="101" spans="3:18">
      <c r="K101" s="178"/>
      <c r="L101" s="45"/>
      <c r="M101" s="40"/>
      <c r="N101" s="179"/>
    </row>
    <row r="102" spans="3:18">
      <c r="C102" s="97"/>
      <c r="D102" s="99"/>
      <c r="E102" s="180"/>
      <c r="G102" s="181"/>
      <c r="K102" s="178"/>
      <c r="L102" s="45"/>
      <c r="M102" s="40"/>
      <c r="N102" s="179"/>
    </row>
    <row r="103" spans="3:18">
      <c r="C103" s="97"/>
      <c r="D103" s="99"/>
      <c r="E103" s="180"/>
      <c r="G103" s="181"/>
      <c r="K103" s="178"/>
      <c r="L103" s="45"/>
      <c r="M103" s="40"/>
      <c r="N103" s="179"/>
    </row>
    <row r="104" spans="3:18">
      <c r="C104" s="97"/>
      <c r="D104" s="99"/>
      <c r="E104" s="180"/>
      <c r="G104" s="181"/>
      <c r="K104" s="178"/>
      <c r="L104" s="42"/>
      <c r="M104" s="40"/>
    </row>
    <row r="105" spans="3:18">
      <c r="C105" s="97"/>
      <c r="D105" s="99"/>
      <c r="E105" s="180"/>
      <c r="G105" s="181"/>
      <c r="K105" s="178"/>
      <c r="L105" s="42"/>
      <c r="M105" s="40"/>
    </row>
    <row r="106" spans="3:18">
      <c r="C106" s="97"/>
      <c r="D106" s="99"/>
      <c r="E106" s="180"/>
      <c r="F106" s="182"/>
      <c r="G106" s="181"/>
      <c r="H106" s="182"/>
      <c r="I106" s="182"/>
      <c r="J106" s="182"/>
      <c r="K106" s="182"/>
      <c r="L106" s="183"/>
      <c r="M106" s="182"/>
      <c r="N106" s="182"/>
    </row>
    <row r="107" spans="3:18">
      <c r="C107" s="97"/>
      <c r="D107" s="99"/>
      <c r="E107" s="180"/>
      <c r="F107" s="184"/>
      <c r="G107" s="181"/>
      <c r="H107" s="184"/>
      <c r="I107" s="184"/>
      <c r="J107" s="184"/>
      <c r="K107" s="184"/>
      <c r="L107" s="184"/>
      <c r="M107" s="184"/>
      <c r="N107" s="184"/>
      <c r="O107" s="43"/>
    </row>
    <row r="108" spans="3:18">
      <c r="C108" s="97"/>
      <c r="D108" s="99"/>
      <c r="E108" s="180"/>
      <c r="G108" s="181"/>
      <c r="K108" s="178"/>
      <c r="L108" s="45"/>
      <c r="M108" s="40"/>
      <c r="N108" s="179"/>
    </row>
    <row r="109" spans="3:18">
      <c r="C109" s="97"/>
      <c r="D109" s="99"/>
      <c r="E109" s="180"/>
      <c r="G109" s="181"/>
      <c r="K109" s="178"/>
      <c r="L109" s="45"/>
      <c r="M109" s="40"/>
      <c r="N109" s="179"/>
    </row>
    <row r="110" spans="3:18">
      <c r="C110" s="97"/>
      <c r="D110" s="99"/>
      <c r="E110" s="180"/>
      <c r="G110" s="181"/>
      <c r="K110" s="178"/>
      <c r="L110" s="45"/>
      <c r="M110" s="40"/>
      <c r="N110" s="179"/>
    </row>
    <row r="111" spans="3:18">
      <c r="C111" s="97"/>
      <c r="D111" s="99"/>
      <c r="E111" s="180"/>
      <c r="G111" s="181"/>
      <c r="K111" s="178"/>
      <c r="L111" s="42"/>
      <c r="M111" s="40"/>
    </row>
    <row r="112" spans="3:18">
      <c r="C112" s="97"/>
      <c r="D112" s="99"/>
      <c r="E112" s="180"/>
      <c r="G112" s="181"/>
    </row>
    <row r="113" spans="3:13">
      <c r="C113" s="97"/>
      <c r="D113" s="99"/>
      <c r="E113" s="180"/>
      <c r="G113" s="181"/>
      <c r="M113" s="40"/>
    </row>
    <row r="114" spans="3:13">
      <c r="C114" s="97"/>
      <c r="D114" s="99"/>
      <c r="E114" s="180"/>
      <c r="G114" s="181"/>
    </row>
    <row r="115" spans="3:13">
      <c r="C115" s="97"/>
      <c r="D115" s="99"/>
      <c r="E115" s="180"/>
      <c r="G115" s="181"/>
    </row>
    <row r="118" spans="3:13">
      <c r="G118" s="185"/>
    </row>
    <row r="119" spans="3:13">
      <c r="G119" s="185"/>
    </row>
    <row r="120" spans="3:13">
      <c r="G120" s="185"/>
    </row>
    <row r="121" spans="3:13">
      <c r="G121" s="185"/>
    </row>
    <row r="122" spans="3:13">
      <c r="G122" s="185"/>
    </row>
    <row r="123" spans="3:13">
      <c r="G123" s="185"/>
    </row>
    <row r="124" spans="3:13">
      <c r="G124" s="185"/>
    </row>
    <row r="125" spans="3:13">
      <c r="G125" s="185"/>
    </row>
    <row r="126" spans="3:13">
      <c r="G126" s="185"/>
    </row>
    <row r="127" spans="3:13">
      <c r="G127" s="185"/>
    </row>
    <row r="128" spans="3:13">
      <c r="G128" s="185"/>
    </row>
    <row r="129" spans="7:7">
      <c r="G129" s="185"/>
    </row>
    <row r="130" spans="7:7">
      <c r="G130" s="185"/>
    </row>
    <row r="131" spans="7:7">
      <c r="G131" s="185"/>
    </row>
    <row r="132" spans="7:7">
      <c r="G132" s="185"/>
    </row>
    <row r="133" spans="7:7">
      <c r="G133" s="185"/>
    </row>
    <row r="134" spans="7:7">
      <c r="G134" s="185"/>
    </row>
    <row r="135" spans="7:7">
      <c r="G135" s="185"/>
    </row>
    <row r="136" spans="7:7">
      <c r="G136" s="185"/>
    </row>
    <row r="137" spans="7:7" ht="18">
      <c r="G137" s="186"/>
    </row>
    <row r="138" spans="7:7">
      <c r="G138" s="185"/>
    </row>
    <row r="139" spans="7:7">
      <c r="G139" s="185"/>
    </row>
    <row r="140" spans="7:7">
      <c r="G140" s="185"/>
    </row>
    <row r="141" spans="7:7">
      <c r="G141" s="185"/>
    </row>
  </sheetData>
  <mergeCells count="2">
    <mergeCell ref="C3:O4"/>
    <mergeCell ref="C45:O46"/>
  </mergeCells>
  <hyperlinks>
    <hyperlink ref="C9" r:id="rId1" display="Affordable Units" xr:uid="{31D1C76B-7272-4ABC-9C75-D4FE9EDF5B7C}"/>
    <hyperlink ref="O160" r:id="rId2" display="Link to Comps" xr:uid="{13F1FD9D-179E-4527-8F66-421A775D465B}"/>
    <hyperlink ref="X30" r:id="rId3" xr:uid="{5F3BD47E-D6B5-4AA1-A29C-E3BD194095C7}"/>
  </hyperlinks>
  <pageMargins left="0.7" right="0.7" top="0.75" bottom="0.75" header="0.3" footer="0.3"/>
  <pageSetup scale="73" orientation="landscape" r:id="rId4"/>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4C834-49EF-4526-B25E-D4538288B130}">
  <sheetPr>
    <pageSetUpPr fitToPage="1"/>
  </sheetPr>
  <dimension ref="A1:W37"/>
  <sheetViews>
    <sheetView view="pageBreakPreview" zoomScaleNormal="130" zoomScaleSheetLayoutView="100" workbookViewId="0">
      <selection activeCell="U34" sqref="U34"/>
    </sheetView>
  </sheetViews>
  <sheetFormatPr defaultRowHeight="12.7"/>
  <cols>
    <col min="1" max="1" width="8.71875" style="1324" customWidth="1"/>
    <col min="2" max="2" width="2.77734375" style="1324" customWidth="1"/>
    <col min="3" max="3" width="3.88671875" style="1324" customWidth="1"/>
    <col min="4" max="4" width="6.6640625" style="1324" customWidth="1"/>
    <col min="5" max="5" width="0.94140625" style="1324" customWidth="1"/>
    <col min="6" max="6" width="9.609375" style="1324" customWidth="1"/>
    <col min="7" max="7" width="1.83203125" style="1324" customWidth="1"/>
    <col min="8" max="8" width="0.94140625" style="1324" customWidth="1"/>
    <col min="9" max="10" width="5.71875" style="1324" customWidth="1"/>
    <col min="11" max="11" width="3.88671875" style="1324" customWidth="1"/>
    <col min="12" max="12" width="5.71875" style="1324" customWidth="1"/>
    <col min="13" max="13" width="2.77734375" style="1324" customWidth="1"/>
    <col min="14" max="14" width="8.71875" style="1324" customWidth="1"/>
    <col min="15" max="15" width="1.83203125" style="1324" customWidth="1"/>
    <col min="16" max="16" width="0.94140625" style="1324" customWidth="1"/>
    <col min="17" max="17" width="1.83203125" style="1324" customWidth="1"/>
    <col min="18" max="18" width="4.83203125" style="1324" customWidth="1"/>
    <col min="19" max="19" width="6.6640625" style="1324" customWidth="1"/>
    <col min="20" max="20" width="1.83203125" style="1324" customWidth="1"/>
    <col min="21" max="22" width="8.71875" style="1324" customWidth="1"/>
    <col min="23" max="23" width="10.5546875" style="1324" customWidth="1"/>
    <col min="24" max="16384" width="8.88671875" style="1324"/>
  </cols>
  <sheetData>
    <row r="1" spans="1:23" ht="24.75" customHeight="1" thickBot="1">
      <c r="A1" s="1519" t="s">
        <v>824</v>
      </c>
      <c r="B1" s="1520"/>
      <c r="C1" s="1520"/>
      <c r="D1" s="1520"/>
      <c r="E1" s="1520"/>
      <c r="F1" s="1520"/>
      <c r="G1" s="1520"/>
      <c r="H1" s="1520"/>
      <c r="I1" s="1520"/>
      <c r="J1" s="1520"/>
      <c r="K1" s="1520"/>
      <c r="L1" s="1520"/>
      <c r="M1" s="1520"/>
      <c r="N1" s="1520"/>
      <c r="O1" s="1520"/>
      <c r="P1" s="1520"/>
      <c r="Q1" s="1520"/>
      <c r="R1" s="1520"/>
      <c r="S1" s="1520"/>
      <c r="T1" s="1520"/>
      <c r="U1" s="1520"/>
      <c r="V1" s="1520"/>
      <c r="W1" s="1521"/>
    </row>
    <row r="2" spans="1:23" ht="17.25" customHeight="1">
      <c r="A2" s="1344" t="s">
        <v>766</v>
      </c>
      <c r="B2" s="1343"/>
      <c r="C2" s="1343"/>
      <c r="D2" s="1343"/>
      <c r="E2" s="1343"/>
      <c r="F2" s="1343"/>
      <c r="G2" s="1343"/>
      <c r="H2" s="1343"/>
      <c r="I2" s="1343"/>
      <c r="J2" s="1343"/>
      <c r="K2" s="1343"/>
      <c r="L2" s="1343"/>
      <c r="M2" s="1343"/>
      <c r="N2" s="1343"/>
      <c r="O2" s="1343"/>
      <c r="P2" s="1343"/>
      <c r="Q2" s="1343"/>
      <c r="R2" s="1343"/>
      <c r="S2" s="1343"/>
      <c r="T2" s="1343"/>
      <c r="U2" s="1343"/>
      <c r="V2" s="1343"/>
      <c r="W2" s="1343"/>
    </row>
    <row r="3" spans="1:23" ht="11" customHeight="1">
      <c r="A3" s="1343"/>
      <c r="B3" s="1343"/>
      <c r="C3" s="1343"/>
      <c r="D3" s="1343"/>
      <c r="E3" s="1343"/>
      <c r="F3" s="1343"/>
      <c r="G3" s="1343"/>
      <c r="H3" s="1343"/>
      <c r="I3" s="1343"/>
      <c r="J3" s="1343"/>
      <c r="K3" s="1343"/>
      <c r="L3" s="1343"/>
      <c r="M3" s="1343"/>
      <c r="N3" s="1343"/>
      <c r="O3" s="1343"/>
      <c r="P3" s="1343"/>
      <c r="Q3" s="1343"/>
      <c r="R3" s="1343"/>
      <c r="S3" s="1343"/>
      <c r="T3" s="1343"/>
      <c r="U3" s="1343"/>
      <c r="V3" s="1343"/>
      <c r="W3" s="1343"/>
    </row>
    <row r="4" spans="1:23" ht="13.75" customHeight="1">
      <c r="A4" s="1345" t="s">
        <v>767</v>
      </c>
      <c r="B4" s="1343"/>
      <c r="C4" s="1343"/>
      <c r="D4" s="1343"/>
      <c r="E4" s="1343"/>
      <c r="F4" s="1343"/>
      <c r="G4" s="1343"/>
      <c r="H4" s="1343"/>
      <c r="I4" s="1343"/>
      <c r="J4" s="1343"/>
      <c r="K4" s="1343"/>
      <c r="L4" s="1343"/>
      <c r="M4" s="1343"/>
      <c r="N4" s="1343"/>
      <c r="O4" s="1343"/>
      <c r="P4" s="1343"/>
      <c r="Q4" s="1343"/>
      <c r="R4" s="1343"/>
      <c r="S4" s="1343"/>
      <c r="T4" s="1343"/>
      <c r="U4" s="1343"/>
      <c r="V4" s="1343"/>
      <c r="W4" s="1343"/>
    </row>
    <row r="5" spans="1:23" ht="12.25" customHeight="1">
      <c r="A5" s="1346" t="s">
        <v>768</v>
      </c>
      <c r="B5" s="1343"/>
      <c r="C5" s="1343"/>
      <c r="D5" s="1343"/>
      <c r="E5" s="1343"/>
      <c r="F5" s="1343"/>
      <c r="G5" s="1343"/>
      <c r="H5" s="1343"/>
      <c r="I5" s="1343"/>
      <c r="J5" s="1343"/>
      <c r="K5" s="1343"/>
      <c r="L5" s="1343"/>
      <c r="M5" s="1343"/>
      <c r="N5" s="1343"/>
      <c r="O5" s="1343"/>
      <c r="P5" s="1343"/>
      <c r="Q5" s="1343"/>
      <c r="R5" s="1343"/>
      <c r="S5" s="1343"/>
      <c r="T5" s="1343"/>
      <c r="U5" s="1343"/>
      <c r="V5" s="1343"/>
      <c r="W5" s="1343"/>
    </row>
    <row r="6" spans="1:23" ht="1" customHeight="1">
      <c r="A6" s="1343"/>
      <c r="B6" s="1343"/>
      <c r="C6" s="1343"/>
      <c r="D6" s="1343"/>
      <c r="E6" s="1343"/>
      <c r="F6" s="1343"/>
      <c r="G6" s="1343"/>
      <c r="H6" s="1343"/>
      <c r="I6" s="1343"/>
      <c r="J6" s="1343"/>
      <c r="K6" s="1343"/>
      <c r="L6" s="1343"/>
      <c r="M6" s="1343"/>
      <c r="N6" s="1343"/>
      <c r="O6" s="1343"/>
      <c r="P6" s="1343"/>
      <c r="Q6" s="1343"/>
      <c r="R6" s="1343"/>
      <c r="S6" s="1343"/>
      <c r="T6" s="1343"/>
      <c r="U6" s="1343"/>
      <c r="V6" s="1343"/>
      <c r="W6" s="1343"/>
    </row>
    <row r="7" spans="1:23" ht="12.25" customHeight="1">
      <c r="A7" s="1343" t="s">
        <v>769</v>
      </c>
      <c r="B7" s="1343"/>
      <c r="C7" s="1343"/>
      <c r="D7" s="1343"/>
      <c r="E7" s="1343"/>
      <c r="F7" s="1343"/>
      <c r="G7" s="1343"/>
      <c r="H7" s="1343"/>
      <c r="I7" s="1343"/>
      <c r="J7" s="1343"/>
      <c r="K7" s="1343"/>
      <c r="L7" s="1343"/>
      <c r="M7" s="1343"/>
      <c r="N7" s="1343"/>
      <c r="O7" s="1343"/>
      <c r="P7" s="1343"/>
      <c r="Q7" s="1343"/>
      <c r="R7" s="1343"/>
      <c r="S7" s="1343"/>
      <c r="T7" s="1343"/>
      <c r="U7" s="1343"/>
      <c r="V7" s="1343"/>
      <c r="W7" s="1343"/>
    </row>
    <row r="8" spans="1:23" ht="1" customHeight="1">
      <c r="A8" s="1343"/>
      <c r="B8" s="1343"/>
      <c r="C8" s="1343"/>
      <c r="D8" s="1343"/>
      <c r="E8" s="1343"/>
      <c r="F8" s="1343"/>
      <c r="G8" s="1343"/>
      <c r="H8" s="1343"/>
      <c r="I8" s="1343"/>
      <c r="J8" s="1343"/>
      <c r="K8" s="1343"/>
      <c r="L8" s="1343"/>
      <c r="M8" s="1343"/>
      <c r="N8" s="1343"/>
      <c r="O8" s="1343"/>
      <c r="P8" s="1343"/>
      <c r="Q8" s="1343"/>
      <c r="R8" s="1343"/>
      <c r="S8" s="1343"/>
      <c r="T8" s="1343"/>
      <c r="U8" s="1343"/>
      <c r="V8" s="1343"/>
      <c r="W8" s="1343"/>
    </row>
    <row r="9" spans="1:23" ht="1" customHeight="1">
      <c r="A9" s="1343"/>
      <c r="B9" s="1343"/>
      <c r="C9" s="1343"/>
      <c r="D9" s="1343"/>
      <c r="E9" s="1343"/>
      <c r="F9" s="1343"/>
      <c r="G9" s="1343"/>
      <c r="H9" s="1343"/>
      <c r="I9" s="1343"/>
      <c r="J9" s="1343"/>
      <c r="K9" s="1343"/>
      <c r="L9" s="1343"/>
      <c r="M9" s="1343"/>
      <c r="N9" s="1343"/>
      <c r="O9" s="1343"/>
      <c r="P9" s="1343"/>
      <c r="Q9" s="1343"/>
      <c r="R9" s="1343"/>
      <c r="S9" s="1343"/>
      <c r="T9" s="1343"/>
      <c r="U9" s="1343"/>
      <c r="V9" s="1343"/>
      <c r="W9" s="1343"/>
    </row>
    <row r="10" spans="1:23" ht="12.25" customHeight="1">
      <c r="A10" s="1343" t="s">
        <v>770</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row>
    <row r="11" spans="1:23" ht="1" customHeight="1">
      <c r="A11" s="1343"/>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row>
    <row r="12" spans="1:23" ht="1" customHeight="1">
      <c r="A12" s="1343"/>
      <c r="B12" s="1343"/>
      <c r="C12" s="1343"/>
      <c r="D12" s="1343"/>
      <c r="E12" s="1343"/>
      <c r="F12" s="1343"/>
      <c r="G12" s="1343"/>
      <c r="H12" s="1343"/>
      <c r="I12" s="1343"/>
      <c r="J12" s="1343"/>
      <c r="K12" s="1343"/>
      <c r="L12" s="1343"/>
      <c r="M12" s="1343"/>
      <c r="N12" s="1343"/>
      <c r="O12" s="1343"/>
      <c r="P12" s="1343"/>
      <c r="Q12" s="1343"/>
      <c r="R12" s="1343"/>
      <c r="S12" s="1343"/>
      <c r="T12" s="1343"/>
      <c r="U12" s="1343"/>
      <c r="V12" s="1343"/>
      <c r="W12" s="1343"/>
    </row>
    <row r="13" spans="1:23" ht="12.25" customHeight="1">
      <c r="A13" s="1343" t="s">
        <v>771</v>
      </c>
      <c r="B13" s="1343"/>
      <c r="C13" s="1343"/>
      <c r="D13" s="1343"/>
      <c r="E13" s="1343"/>
      <c r="F13" s="1343"/>
      <c r="G13" s="1343"/>
      <c r="H13" s="1343"/>
      <c r="I13" s="1343"/>
      <c r="J13" s="1343"/>
      <c r="K13" s="1343"/>
      <c r="L13" s="1343"/>
      <c r="M13" s="1343"/>
      <c r="N13" s="1343"/>
      <c r="O13" s="1343"/>
      <c r="P13" s="1343"/>
      <c r="Q13" s="1343"/>
      <c r="R13" s="1343"/>
      <c r="S13" s="1343"/>
      <c r="T13" s="1343"/>
      <c r="U13" s="1343"/>
      <c r="V13" s="1343"/>
      <c r="W13" s="1343"/>
    </row>
    <row r="14" spans="1:23" ht="1" customHeight="1">
      <c r="A14" s="1343"/>
      <c r="B14" s="1343"/>
      <c r="C14" s="1343"/>
      <c r="D14" s="1343"/>
      <c r="E14" s="1343"/>
      <c r="F14" s="1343"/>
      <c r="G14" s="1343"/>
      <c r="H14" s="1343"/>
      <c r="I14" s="1343"/>
      <c r="J14" s="1343"/>
      <c r="K14" s="1343"/>
      <c r="L14" s="1343"/>
      <c r="M14" s="1343"/>
      <c r="N14" s="1343"/>
      <c r="O14" s="1343"/>
      <c r="P14" s="1343"/>
      <c r="Q14" s="1343"/>
      <c r="R14" s="1343"/>
      <c r="S14" s="1343"/>
      <c r="T14" s="1343"/>
      <c r="U14" s="1343"/>
      <c r="V14" s="1343"/>
      <c r="W14" s="1343"/>
    </row>
    <row r="15" spans="1:23" ht="12.25" customHeight="1">
      <c r="A15" s="1343" t="s">
        <v>772</v>
      </c>
      <c r="B15" s="1343"/>
      <c r="C15" s="1343"/>
      <c r="D15" s="1343"/>
      <c r="E15" s="1343"/>
      <c r="F15" s="1343"/>
      <c r="G15" s="1343"/>
      <c r="H15" s="1343"/>
      <c r="I15" s="1343"/>
      <c r="J15" s="1343"/>
      <c r="K15" s="1343"/>
      <c r="L15" s="1343"/>
      <c r="M15" s="1343"/>
      <c r="N15" s="1343"/>
      <c r="O15" s="1343"/>
      <c r="P15" s="1343"/>
      <c r="Q15" s="1343"/>
      <c r="R15" s="1343"/>
      <c r="S15" s="1343"/>
      <c r="T15" s="1343"/>
      <c r="U15" s="1343"/>
      <c r="V15" s="1343"/>
      <c r="W15" s="1343"/>
    </row>
    <row r="16" spans="1:23" ht="12.25" customHeight="1">
      <c r="A16" s="1346" t="s">
        <v>773</v>
      </c>
      <c r="B16" s="1343"/>
      <c r="C16" s="1343"/>
      <c r="D16" s="1343"/>
      <c r="E16" s="1343"/>
      <c r="F16" s="1343"/>
      <c r="G16" s="1343"/>
      <c r="H16" s="1343"/>
      <c r="I16" s="1343"/>
      <c r="J16" s="1343"/>
      <c r="K16" s="1343"/>
      <c r="L16" s="1343"/>
      <c r="M16" s="1343"/>
      <c r="N16" s="1343"/>
      <c r="O16" s="1343"/>
      <c r="P16" s="1343"/>
      <c r="Q16" s="1343"/>
      <c r="R16" s="1343"/>
      <c r="S16" s="1343"/>
      <c r="T16" s="1343"/>
      <c r="U16" s="1343"/>
      <c r="V16" s="1343"/>
      <c r="W16" s="1343"/>
    </row>
    <row r="17" spans="1:23" ht="1" customHeight="1">
      <c r="A17" s="1343"/>
      <c r="B17" s="1343"/>
      <c r="C17" s="1343"/>
      <c r="D17" s="1343"/>
      <c r="E17" s="1343"/>
      <c r="F17" s="1343"/>
      <c r="G17" s="1343"/>
      <c r="H17" s="1343"/>
      <c r="I17" s="1343"/>
      <c r="J17" s="1343"/>
      <c r="K17" s="1343"/>
      <c r="L17" s="1343"/>
      <c r="M17" s="1343"/>
      <c r="N17" s="1343"/>
      <c r="O17" s="1343"/>
      <c r="P17" s="1343"/>
      <c r="Q17" s="1343"/>
      <c r="R17" s="1343"/>
      <c r="S17" s="1343"/>
      <c r="T17" s="1343"/>
      <c r="U17" s="1343"/>
      <c r="V17" s="1343"/>
      <c r="W17" s="1343"/>
    </row>
    <row r="18" spans="1:23" ht="12.25" customHeight="1">
      <c r="A18" s="1346" t="s">
        <v>774</v>
      </c>
      <c r="B18" s="1343"/>
      <c r="C18" s="1343"/>
      <c r="D18" s="1343"/>
      <c r="E18" s="1343"/>
      <c r="F18" s="1343"/>
      <c r="G18" s="1343"/>
      <c r="H18" s="1343"/>
      <c r="I18" s="1343"/>
      <c r="J18" s="1343"/>
      <c r="K18" s="1343"/>
      <c r="L18" s="1343"/>
      <c r="M18" s="1343"/>
      <c r="N18" s="1343"/>
      <c r="O18" s="1343"/>
      <c r="P18" s="1343"/>
      <c r="Q18" s="1343"/>
      <c r="R18" s="1343"/>
      <c r="S18" s="1343"/>
      <c r="T18" s="1343"/>
      <c r="U18" s="1343"/>
      <c r="V18" s="1343"/>
      <c r="W18" s="1343"/>
    </row>
    <row r="19" spans="1:23" ht="1" customHeight="1">
      <c r="A19" s="1343"/>
      <c r="B19" s="1343"/>
      <c r="C19" s="1343"/>
      <c r="D19" s="1343"/>
      <c r="E19" s="1343"/>
      <c r="F19" s="1343"/>
      <c r="G19" s="1343"/>
      <c r="H19" s="1343"/>
      <c r="I19" s="1343"/>
      <c r="J19" s="1343"/>
      <c r="K19" s="1343"/>
      <c r="L19" s="1343"/>
      <c r="M19" s="1343"/>
      <c r="N19" s="1343"/>
      <c r="O19" s="1343"/>
      <c r="P19" s="1343"/>
      <c r="Q19" s="1343"/>
      <c r="R19" s="1343"/>
      <c r="S19" s="1343"/>
      <c r="T19" s="1343"/>
      <c r="U19" s="1343"/>
      <c r="V19" s="1343"/>
      <c r="W19" s="1343"/>
    </row>
    <row r="20" spans="1:23" ht="1" customHeight="1">
      <c r="A20" s="1343"/>
      <c r="B20" s="1343"/>
      <c r="C20" s="1343"/>
      <c r="D20" s="1343"/>
      <c r="E20" s="1343"/>
      <c r="F20" s="1343"/>
      <c r="G20" s="1343"/>
      <c r="H20" s="1343"/>
      <c r="I20" s="1343"/>
      <c r="J20" s="1343"/>
      <c r="K20" s="1343"/>
      <c r="L20" s="1343"/>
      <c r="M20" s="1343"/>
      <c r="N20" s="1343"/>
      <c r="O20" s="1343"/>
      <c r="P20" s="1343"/>
      <c r="Q20" s="1343"/>
      <c r="R20" s="1343"/>
      <c r="S20" s="1343"/>
      <c r="T20" s="1343"/>
      <c r="U20" s="1343"/>
      <c r="V20" s="1343"/>
      <c r="W20" s="1343"/>
    </row>
    <row r="21" spans="1:23" ht="12.25" customHeight="1">
      <c r="A21" s="1346" t="s">
        <v>775</v>
      </c>
      <c r="B21" s="1343"/>
      <c r="C21" s="1343"/>
      <c r="D21" s="1343"/>
      <c r="E21" s="1343"/>
      <c r="F21" s="1343"/>
      <c r="G21" s="1343"/>
      <c r="H21" s="1343"/>
      <c r="I21" s="1343"/>
      <c r="J21" s="1343"/>
      <c r="K21" s="1343"/>
      <c r="L21" s="1343"/>
      <c r="M21" s="1343"/>
      <c r="N21" s="1343"/>
      <c r="O21" s="1343"/>
      <c r="P21" s="1343"/>
      <c r="Q21" s="1343"/>
      <c r="R21" s="1343"/>
      <c r="S21" s="1343"/>
      <c r="T21" s="1343"/>
      <c r="U21" s="1343"/>
      <c r="V21" s="1343"/>
      <c r="W21" s="1343"/>
    </row>
    <row r="22" spans="1:23" ht="13.75" customHeight="1">
      <c r="A22" s="1470" t="s">
        <v>776</v>
      </c>
      <c r="B22" s="1470"/>
      <c r="C22" s="1477">
        <v>5630</v>
      </c>
      <c r="D22" s="1477"/>
      <c r="E22" s="1478" t="s">
        <v>777</v>
      </c>
      <c r="F22" s="1478"/>
      <c r="G22" s="1478"/>
      <c r="H22" s="1347"/>
      <c r="I22" s="1470" t="s">
        <v>776</v>
      </c>
      <c r="J22" s="1470"/>
      <c r="K22" s="1479">
        <v>0.93</v>
      </c>
      <c r="L22" s="1479"/>
      <c r="M22" s="1478" t="s">
        <v>778</v>
      </c>
      <c r="N22" s="1478"/>
      <c r="O22" s="1478"/>
      <c r="P22" s="1347"/>
      <c r="Q22" s="1470" t="s">
        <v>776</v>
      </c>
      <c r="R22" s="1470"/>
      <c r="S22" s="1470"/>
      <c r="T22" s="1471" t="s">
        <v>779</v>
      </c>
      <c r="U22" s="1471"/>
      <c r="V22" s="1471"/>
      <c r="W22" s="1471"/>
    </row>
    <row r="23" spans="1:23" ht="13.5" customHeight="1">
      <c r="A23" s="1472" t="s">
        <v>780</v>
      </c>
      <c r="B23" s="1472"/>
      <c r="C23" s="1473">
        <v>4771</v>
      </c>
      <c r="D23" s="1473"/>
      <c r="E23" s="1474" t="s">
        <v>781</v>
      </c>
      <c r="F23" s="1474"/>
      <c r="G23" s="1474"/>
      <c r="H23" s="1347"/>
      <c r="I23" s="1472" t="s">
        <v>780</v>
      </c>
      <c r="J23" s="1472"/>
      <c r="K23" s="1475" t="s">
        <v>782</v>
      </c>
      <c r="L23" s="1475"/>
      <c r="M23" s="1474" t="s">
        <v>782</v>
      </c>
      <c r="N23" s="1474"/>
      <c r="O23" s="1474"/>
      <c r="P23" s="1347"/>
      <c r="Q23" s="1472" t="s">
        <v>783</v>
      </c>
      <c r="R23" s="1472"/>
      <c r="S23" s="1472"/>
      <c r="T23" s="1476" t="s">
        <v>784</v>
      </c>
      <c r="U23" s="1476"/>
      <c r="V23" s="1476"/>
      <c r="W23" s="1476"/>
    </row>
    <row r="24" spans="1:23" ht="13.5" customHeight="1">
      <c r="A24" s="1472" t="s">
        <v>785</v>
      </c>
      <c r="B24" s="1472"/>
      <c r="C24" s="1473">
        <v>5240</v>
      </c>
      <c r="D24" s="1473"/>
      <c r="E24" s="1474" t="s">
        <v>786</v>
      </c>
      <c r="F24" s="1474"/>
      <c r="G24" s="1474"/>
      <c r="H24" s="1347"/>
      <c r="I24" s="1472" t="s">
        <v>785</v>
      </c>
      <c r="J24" s="1472"/>
      <c r="K24" s="1475" t="s">
        <v>782</v>
      </c>
      <c r="L24" s="1475"/>
      <c r="M24" s="1474" t="s">
        <v>782</v>
      </c>
      <c r="N24" s="1474"/>
      <c r="O24" s="1474"/>
      <c r="P24" s="1347"/>
      <c r="Q24" s="1472" t="s">
        <v>787</v>
      </c>
      <c r="R24" s="1472"/>
      <c r="S24" s="1472"/>
      <c r="T24" s="1476" t="s">
        <v>788</v>
      </c>
      <c r="U24" s="1476"/>
      <c r="V24" s="1476"/>
      <c r="W24" s="1476"/>
    </row>
    <row r="25" spans="1:23" ht="13.5" customHeight="1">
      <c r="A25" s="1472" t="s">
        <v>789</v>
      </c>
      <c r="B25" s="1472"/>
      <c r="C25" s="1473">
        <v>3060</v>
      </c>
      <c r="D25" s="1473"/>
      <c r="E25" s="1474" t="s">
        <v>790</v>
      </c>
      <c r="F25" s="1474"/>
      <c r="G25" s="1474"/>
      <c r="H25" s="1347"/>
      <c r="I25" s="1472" t="s">
        <v>789</v>
      </c>
      <c r="J25" s="1472"/>
      <c r="K25" s="1480">
        <v>5.8000000000000003E-2</v>
      </c>
      <c r="L25" s="1480"/>
      <c r="M25" s="1474" t="s">
        <v>791</v>
      </c>
      <c r="N25" s="1474"/>
      <c r="O25" s="1474"/>
      <c r="P25" s="1347"/>
      <c r="Q25" s="1472" t="s">
        <v>792</v>
      </c>
      <c r="R25" s="1472"/>
      <c r="S25" s="1472"/>
      <c r="T25" s="1476" t="s">
        <v>793</v>
      </c>
      <c r="U25" s="1476"/>
      <c r="V25" s="1476"/>
      <c r="W25" s="1476"/>
    </row>
    <row r="26" spans="1:23" ht="13.5" customHeight="1">
      <c r="A26" s="1472" t="s">
        <v>794</v>
      </c>
      <c r="B26" s="1472"/>
      <c r="C26" s="1473">
        <v>2745</v>
      </c>
      <c r="D26" s="1473"/>
      <c r="E26" s="1474" t="s">
        <v>795</v>
      </c>
      <c r="F26" s="1474"/>
      <c r="G26" s="1474"/>
      <c r="H26" s="1347"/>
      <c r="I26" s="1472" t="s">
        <v>794</v>
      </c>
      <c r="J26" s="1472"/>
      <c r="K26" s="1480">
        <v>4.7E-2</v>
      </c>
      <c r="L26" s="1480"/>
      <c r="M26" s="1474" t="s">
        <v>796</v>
      </c>
      <c r="N26" s="1474"/>
      <c r="O26" s="1474"/>
      <c r="P26" s="1347"/>
      <c r="Q26" s="1472" t="s">
        <v>797</v>
      </c>
      <c r="R26" s="1472"/>
      <c r="S26" s="1472"/>
      <c r="T26" s="1476" t="s">
        <v>798</v>
      </c>
      <c r="U26" s="1476"/>
      <c r="V26" s="1476"/>
      <c r="W26" s="1476"/>
    </row>
    <row r="27" spans="1:23" ht="12.25" customHeight="1">
      <c r="A27" s="1346" t="s">
        <v>799</v>
      </c>
      <c r="B27" s="1343"/>
      <c r="C27" s="1343"/>
      <c r="D27" s="1343"/>
      <c r="E27" s="1343"/>
      <c r="F27" s="1343"/>
      <c r="G27" s="1343"/>
      <c r="H27" s="1343"/>
      <c r="I27" s="1343"/>
      <c r="J27" s="1343"/>
      <c r="K27" s="1343"/>
      <c r="L27" s="1343"/>
      <c r="M27" s="1343"/>
      <c r="N27" s="1343"/>
      <c r="O27" s="1343"/>
      <c r="P27" s="1343"/>
      <c r="Q27" s="1343"/>
      <c r="R27" s="1343"/>
      <c r="S27" s="1343"/>
      <c r="T27" s="1343"/>
      <c r="U27" s="1343"/>
      <c r="V27" s="1343"/>
      <c r="W27" s="1343"/>
    </row>
    <row r="28" spans="1:23" ht="13.5" customHeight="1">
      <c r="A28" s="1481"/>
      <c r="B28" s="1481"/>
      <c r="C28" s="1481"/>
      <c r="D28" s="1481"/>
      <c r="E28" s="1482"/>
      <c r="F28" s="1483" t="s">
        <v>800</v>
      </c>
      <c r="G28" s="1484"/>
      <c r="H28" s="1484"/>
      <c r="I28" s="1485"/>
      <c r="J28" s="1486" t="s">
        <v>801</v>
      </c>
      <c r="K28" s="1487"/>
      <c r="L28" s="1487"/>
      <c r="M28" s="1488"/>
      <c r="N28" s="1489" t="s">
        <v>802</v>
      </c>
      <c r="O28" s="1490"/>
      <c r="P28" s="1490"/>
      <c r="Q28" s="1490"/>
      <c r="R28" s="1491"/>
      <c r="S28" s="1489" t="s">
        <v>803</v>
      </c>
      <c r="T28" s="1490"/>
      <c r="U28" s="1491"/>
      <c r="V28" s="1348"/>
      <c r="W28" s="1349"/>
    </row>
    <row r="29" spans="1:23" ht="14.5" customHeight="1">
      <c r="A29" s="1361" t="s">
        <v>804</v>
      </c>
      <c r="B29" s="1504" t="s">
        <v>805</v>
      </c>
      <c r="C29" s="1505"/>
      <c r="D29" s="1504" t="s">
        <v>806</v>
      </c>
      <c r="E29" s="1505"/>
      <c r="F29" s="1363" t="s">
        <v>807</v>
      </c>
      <c r="G29" s="1504" t="s">
        <v>808</v>
      </c>
      <c r="H29" s="1506"/>
      <c r="I29" s="1505"/>
      <c r="J29" s="1504" t="s">
        <v>807</v>
      </c>
      <c r="K29" s="1505"/>
      <c r="L29" s="1504" t="s">
        <v>808</v>
      </c>
      <c r="M29" s="1505"/>
      <c r="N29" s="1364" t="s">
        <v>809</v>
      </c>
      <c r="O29" s="1504" t="s">
        <v>810</v>
      </c>
      <c r="P29" s="1506"/>
      <c r="Q29" s="1506"/>
      <c r="R29" s="1505"/>
      <c r="S29" s="1492" t="s">
        <v>809</v>
      </c>
      <c r="T29" s="1493"/>
      <c r="U29" s="1363" t="s">
        <v>810</v>
      </c>
      <c r="V29" s="1362" t="s">
        <v>814</v>
      </c>
      <c r="W29" s="1362" t="s">
        <v>811</v>
      </c>
    </row>
    <row r="30" spans="1:23" ht="14.5" customHeight="1">
      <c r="A30" s="1350">
        <v>1</v>
      </c>
      <c r="B30" s="1494">
        <v>1</v>
      </c>
      <c r="C30" s="1495"/>
      <c r="D30" s="1494">
        <v>741</v>
      </c>
      <c r="E30" s="1495"/>
      <c r="F30" s="1351">
        <v>80</v>
      </c>
      <c r="G30" s="1496">
        <v>0.69599999999999995</v>
      </c>
      <c r="H30" s="1497"/>
      <c r="I30" s="1498"/>
      <c r="J30" s="1494">
        <v>5</v>
      </c>
      <c r="K30" s="1495"/>
      <c r="L30" s="1496">
        <v>6.3E-2</v>
      </c>
      <c r="M30" s="1498"/>
      <c r="N30" s="1353">
        <v>4971</v>
      </c>
      <c r="O30" s="1499">
        <v>6.71</v>
      </c>
      <c r="P30" s="1500"/>
      <c r="Q30" s="1500"/>
      <c r="R30" s="1501"/>
      <c r="S30" s="1502">
        <v>4971</v>
      </c>
      <c r="T30" s="1503"/>
      <c r="U30" s="1354">
        <v>6.71</v>
      </c>
      <c r="V30" s="1355">
        <f>S30/B30</f>
        <v>4971</v>
      </c>
      <c r="W30" s="1352">
        <v>0</v>
      </c>
    </row>
    <row r="31" spans="1:23" ht="14.5" customHeight="1">
      <c r="A31" s="1356">
        <v>2</v>
      </c>
      <c r="B31" s="1512">
        <v>2</v>
      </c>
      <c r="C31" s="1513"/>
      <c r="D31" s="1514">
        <v>1088</v>
      </c>
      <c r="E31" s="1515"/>
      <c r="F31" s="1357">
        <v>15</v>
      </c>
      <c r="G31" s="1516">
        <v>0.13</v>
      </c>
      <c r="H31" s="1517"/>
      <c r="I31" s="1518"/>
      <c r="J31" s="1512">
        <v>6</v>
      </c>
      <c r="K31" s="1513"/>
      <c r="L31" s="1516">
        <v>0.4</v>
      </c>
      <c r="M31" s="1518"/>
      <c r="N31" s="1359">
        <v>5987</v>
      </c>
      <c r="O31" s="1507">
        <v>5.5</v>
      </c>
      <c r="P31" s="1508"/>
      <c r="Q31" s="1508"/>
      <c r="R31" s="1509"/>
      <c r="S31" s="1510">
        <v>5987</v>
      </c>
      <c r="T31" s="1511"/>
      <c r="U31" s="1360">
        <v>5.5</v>
      </c>
      <c r="V31" s="1355">
        <f>S31/B31</f>
        <v>2993.5</v>
      </c>
      <c r="W31" s="1358">
        <v>0</v>
      </c>
    </row>
    <row r="32" spans="1:23" ht="14.5" customHeight="1">
      <c r="A32" s="1356">
        <v>3</v>
      </c>
      <c r="B32" s="1512">
        <v>2</v>
      </c>
      <c r="C32" s="1513"/>
      <c r="D32" s="1514">
        <v>1316</v>
      </c>
      <c r="E32" s="1515"/>
      <c r="F32" s="1357">
        <v>11</v>
      </c>
      <c r="G32" s="1516">
        <v>9.6000000000000002E-2</v>
      </c>
      <c r="H32" s="1517"/>
      <c r="I32" s="1518"/>
      <c r="J32" s="1512">
        <v>2</v>
      </c>
      <c r="K32" s="1513"/>
      <c r="L32" s="1516">
        <v>0.182</v>
      </c>
      <c r="M32" s="1518"/>
      <c r="N32" s="1359">
        <v>7625</v>
      </c>
      <c r="O32" s="1507">
        <v>5.79</v>
      </c>
      <c r="P32" s="1508"/>
      <c r="Q32" s="1508"/>
      <c r="R32" s="1509"/>
      <c r="S32" s="1510">
        <v>7625</v>
      </c>
      <c r="T32" s="1511"/>
      <c r="U32" s="1360">
        <v>5.79</v>
      </c>
      <c r="V32" s="1355">
        <f>S32/B32</f>
        <v>3812.5</v>
      </c>
      <c r="W32" s="1358">
        <v>0</v>
      </c>
    </row>
    <row r="33" spans="1:23" ht="14.5" customHeight="1">
      <c r="A33" s="1356">
        <v>3</v>
      </c>
      <c r="B33" s="1512">
        <v>3</v>
      </c>
      <c r="C33" s="1513"/>
      <c r="D33" s="1514">
        <v>1433</v>
      </c>
      <c r="E33" s="1515"/>
      <c r="F33" s="1357">
        <v>9</v>
      </c>
      <c r="G33" s="1516">
        <v>7.8E-2</v>
      </c>
      <c r="H33" s="1517"/>
      <c r="I33" s="1518"/>
      <c r="J33" s="1512">
        <v>6</v>
      </c>
      <c r="K33" s="1513"/>
      <c r="L33" s="1516">
        <v>0.66700000000000004</v>
      </c>
      <c r="M33" s="1518"/>
      <c r="N33" s="1359">
        <v>8450</v>
      </c>
      <c r="O33" s="1507">
        <v>5.9</v>
      </c>
      <c r="P33" s="1508"/>
      <c r="Q33" s="1508"/>
      <c r="R33" s="1509"/>
      <c r="S33" s="1510">
        <v>8450</v>
      </c>
      <c r="T33" s="1511"/>
      <c r="U33" s="1360">
        <v>5.9</v>
      </c>
      <c r="V33" s="1355">
        <f>S33/B33</f>
        <v>2816.6666666666665</v>
      </c>
      <c r="W33" s="1358">
        <v>0</v>
      </c>
    </row>
    <row r="34" spans="1:23" ht="14.5" customHeight="1">
      <c r="A34" s="1522" t="s">
        <v>815</v>
      </c>
      <c r="B34" s="1522"/>
      <c r="C34" s="1523"/>
      <c r="D34" s="1532"/>
      <c r="E34" s="1533"/>
      <c r="F34" s="1365"/>
      <c r="G34" s="1529"/>
      <c r="H34" s="1531"/>
      <c r="I34" s="1530"/>
      <c r="J34" s="1529"/>
      <c r="K34" s="1530"/>
      <c r="L34" s="1529"/>
      <c r="M34" s="1530"/>
      <c r="N34" s="1366"/>
      <c r="O34" s="1526"/>
      <c r="P34" s="1527"/>
      <c r="Q34" s="1527"/>
      <c r="R34" s="1528"/>
      <c r="S34" s="1524"/>
      <c r="T34" s="1525"/>
      <c r="U34" s="1367">
        <f>AVERAGE(U30:U33)</f>
        <v>5.9749999999999996</v>
      </c>
      <c r="V34" s="1368">
        <f>AVERAGE(V30:V33)</f>
        <v>3648.4166666666665</v>
      </c>
      <c r="W34" s="1369"/>
    </row>
    <row r="35" spans="1:23" ht="1" customHeight="1"/>
    <row r="36" spans="1:23" ht="2" customHeight="1"/>
    <row r="37" spans="1:23" ht="11.5" customHeight="1">
      <c r="A37" s="1325" t="s">
        <v>812</v>
      </c>
    </row>
  </sheetData>
  <mergeCells count="88">
    <mergeCell ref="A1:W1"/>
    <mergeCell ref="A34:C34"/>
    <mergeCell ref="S34:T34"/>
    <mergeCell ref="O34:R34"/>
    <mergeCell ref="L34:M34"/>
    <mergeCell ref="J34:K34"/>
    <mergeCell ref="G34:I34"/>
    <mergeCell ref="D34:E34"/>
    <mergeCell ref="S33:T33"/>
    <mergeCell ref="B33:C33"/>
    <mergeCell ref="D33:E33"/>
    <mergeCell ref="G33:I33"/>
    <mergeCell ref="J33:K33"/>
    <mergeCell ref="L33:M33"/>
    <mergeCell ref="O33:R33"/>
    <mergeCell ref="S31:T31"/>
    <mergeCell ref="O32:R32"/>
    <mergeCell ref="S32:T32"/>
    <mergeCell ref="B31:C31"/>
    <mergeCell ref="D31:E31"/>
    <mergeCell ref="G31:I31"/>
    <mergeCell ref="J31:K31"/>
    <mergeCell ref="L31:M31"/>
    <mergeCell ref="O31:R31"/>
    <mergeCell ref="B32:C32"/>
    <mergeCell ref="D32:E32"/>
    <mergeCell ref="G32:I32"/>
    <mergeCell ref="J32:K32"/>
    <mergeCell ref="L32:M32"/>
    <mergeCell ref="S29:T29"/>
    <mergeCell ref="B30:C30"/>
    <mergeCell ref="D30:E30"/>
    <mergeCell ref="G30:I30"/>
    <mergeCell ref="J30:K30"/>
    <mergeCell ref="L30:M30"/>
    <mergeCell ref="O30:R30"/>
    <mergeCell ref="S30:T30"/>
    <mergeCell ref="B29:C29"/>
    <mergeCell ref="D29:E29"/>
    <mergeCell ref="G29:I29"/>
    <mergeCell ref="J29:K29"/>
    <mergeCell ref="L29:M29"/>
    <mergeCell ref="O29:R29"/>
    <mergeCell ref="Q26:S26"/>
    <mergeCell ref="T26:W26"/>
    <mergeCell ref="A28:E28"/>
    <mergeCell ref="F28:I28"/>
    <mergeCell ref="J28:M28"/>
    <mergeCell ref="N28:R28"/>
    <mergeCell ref="S28:U28"/>
    <mergeCell ref="A26:B26"/>
    <mergeCell ref="C26:D26"/>
    <mergeCell ref="E26:G26"/>
    <mergeCell ref="I26:J26"/>
    <mergeCell ref="K26:L26"/>
    <mergeCell ref="M26:O26"/>
    <mergeCell ref="Q24:S24"/>
    <mergeCell ref="T24:W24"/>
    <mergeCell ref="A25:B25"/>
    <mergeCell ref="C25:D25"/>
    <mergeCell ref="E25:G25"/>
    <mergeCell ref="I25:J25"/>
    <mergeCell ref="K25:L25"/>
    <mergeCell ref="M25:O25"/>
    <mergeCell ref="Q25:S25"/>
    <mergeCell ref="T25:W25"/>
    <mergeCell ref="A24:B24"/>
    <mergeCell ref="C24:D24"/>
    <mergeCell ref="E24:G24"/>
    <mergeCell ref="I24:J24"/>
    <mergeCell ref="K24:L24"/>
    <mergeCell ref="M24:O24"/>
    <mergeCell ref="Q22:S22"/>
    <mergeCell ref="T22:W22"/>
    <mergeCell ref="A23:B23"/>
    <mergeCell ref="C23:D23"/>
    <mergeCell ref="E23:G23"/>
    <mergeCell ref="I23:J23"/>
    <mergeCell ref="K23:L23"/>
    <mergeCell ref="M23:O23"/>
    <mergeCell ref="Q23:S23"/>
    <mergeCell ref="T23:W23"/>
    <mergeCell ref="A22:B22"/>
    <mergeCell ref="C22:D22"/>
    <mergeCell ref="E22:G22"/>
    <mergeCell ref="I22:J22"/>
    <mergeCell ref="K22:L22"/>
    <mergeCell ref="M22:O22"/>
  </mergeCells>
  <pageMargins left="0.7" right="0.7" top="0.75" bottom="0.75" header="0.3" footer="0.3"/>
  <pageSetup scale="9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37039-9649-4AD5-B3D1-C157122C87EF}">
  <sheetPr codeName="Sheet11">
    <tabColor theme="4" tint="0.79998168889431442"/>
    <pageSetUpPr fitToPage="1"/>
  </sheetPr>
  <dimension ref="B1:O29"/>
  <sheetViews>
    <sheetView showGridLines="0" view="pageBreakPreview" zoomScale="70" zoomScaleNormal="100" zoomScaleSheetLayoutView="70" zoomScalePageLayoutView="60" workbookViewId="0">
      <selection activeCell="I36" sqref="I36"/>
    </sheetView>
  </sheetViews>
  <sheetFormatPr defaultColWidth="8.0546875" defaultRowHeight="14.35"/>
  <cols>
    <col min="1" max="1" width="2.71875" style="39" customWidth="1"/>
    <col min="2" max="2" width="11.38671875" style="39" customWidth="1"/>
    <col min="3" max="3" width="46.88671875" style="39" bestFit="1" customWidth="1"/>
    <col min="4" max="4" width="30.21875" style="39" customWidth="1"/>
    <col min="5" max="5" width="15.38671875" style="329" customWidth="1"/>
    <col min="6" max="6" width="13.5546875" style="329" customWidth="1"/>
    <col min="7" max="7" width="16" style="329" customWidth="1"/>
    <col min="8" max="8" width="14.21875" style="39" customWidth="1"/>
    <col min="9" max="9" width="42.5546875" style="39" bestFit="1" customWidth="1"/>
    <col min="10" max="10" width="32.0546875" style="39" customWidth="1"/>
    <col min="11" max="11" width="13.0546875" style="39" bestFit="1" customWidth="1"/>
    <col min="12" max="16384" width="8.0546875" style="39"/>
  </cols>
  <sheetData>
    <row r="1" spans="2:15" ht="14.7" thickBot="1"/>
    <row r="2" spans="2:15" ht="24.75" customHeight="1" thickBot="1">
      <c r="B2" s="1534" t="s">
        <v>822</v>
      </c>
      <c r="C2" s="1535"/>
      <c r="D2" s="1535"/>
      <c r="E2" s="1535"/>
      <c r="F2" s="1535"/>
      <c r="G2" s="1535"/>
      <c r="H2" s="1535"/>
      <c r="I2" s="1536"/>
      <c r="J2" s="364"/>
      <c r="K2" s="364"/>
      <c r="L2" s="364"/>
      <c r="M2" s="364"/>
      <c r="N2" s="364"/>
      <c r="O2" s="364"/>
    </row>
    <row r="3" spans="2:15">
      <c r="C3" s="334"/>
      <c r="D3" s="334"/>
      <c r="E3" s="334"/>
      <c r="F3" s="1062"/>
      <c r="G3" s="1062"/>
      <c r="H3" s="1062"/>
      <c r="I3" s="1076"/>
    </row>
    <row r="4" spans="2:15">
      <c r="C4" s="745" t="s">
        <v>610</v>
      </c>
      <c r="D4" s="334"/>
      <c r="E4" s="334"/>
      <c r="F4" s="1062"/>
      <c r="G4" s="1062"/>
      <c r="H4" s="1062"/>
      <c r="I4" s="1076"/>
    </row>
    <row r="5" spans="2:15" ht="3" customHeight="1">
      <c r="C5" s="745"/>
      <c r="D5" s="334"/>
      <c r="E5" s="334"/>
      <c r="F5" s="1062"/>
      <c r="G5" s="1062"/>
      <c r="H5" s="1062"/>
      <c r="I5" s="1076"/>
    </row>
    <row r="6" spans="2:15" s="745" customFormat="1" ht="17.2" customHeight="1">
      <c r="B6" s="330" t="s">
        <v>513</v>
      </c>
      <c r="C6" s="332" t="s">
        <v>3</v>
      </c>
      <c r="D6" s="332"/>
      <c r="E6" s="1069" t="s">
        <v>369</v>
      </c>
      <c r="F6" s="1066" t="s">
        <v>612</v>
      </c>
      <c r="G6" s="1070"/>
      <c r="H6" s="1075" t="s">
        <v>614</v>
      </c>
      <c r="I6" s="1064"/>
      <c r="K6" s="840"/>
      <c r="L6" s="840"/>
      <c r="M6" s="840"/>
      <c r="N6" s="840"/>
      <c r="O6" s="840"/>
    </row>
    <row r="7" spans="2:15">
      <c r="B7" s="331">
        <v>1</v>
      </c>
      <c r="C7" s="1061" t="s">
        <v>628</v>
      </c>
      <c r="E7" s="1071">
        <v>3600</v>
      </c>
      <c r="F7" s="1060">
        <v>3.5</v>
      </c>
      <c r="G7" s="1062"/>
      <c r="H7" s="1059">
        <v>1990</v>
      </c>
      <c r="I7" s="1076"/>
    </row>
    <row r="8" spans="2:15">
      <c r="B8" s="331">
        <f>B7+1</f>
        <v>2</v>
      </c>
      <c r="C8" s="1061" t="s">
        <v>629</v>
      </c>
      <c r="E8" s="1071">
        <v>2300</v>
      </c>
      <c r="F8" s="1060">
        <v>2.75</v>
      </c>
      <c r="G8" s="1062"/>
      <c r="H8" s="1059">
        <v>1954</v>
      </c>
      <c r="I8" s="1076"/>
    </row>
    <row r="9" spans="2:15">
      <c r="B9" s="331">
        <f>B8+1</f>
        <v>3</v>
      </c>
      <c r="C9" s="1061" t="s">
        <v>630</v>
      </c>
      <c r="E9" s="1071">
        <v>2200</v>
      </c>
      <c r="F9" s="1060">
        <v>2.5</v>
      </c>
      <c r="G9" s="1062"/>
      <c r="H9" s="1059">
        <v>1980</v>
      </c>
      <c r="I9" s="1076"/>
    </row>
    <row r="10" spans="2:15">
      <c r="B10" s="331">
        <f>B9+1</f>
        <v>4</v>
      </c>
      <c r="C10" s="1061" t="s">
        <v>631</v>
      </c>
      <c r="E10" s="1071">
        <v>5000</v>
      </c>
      <c r="F10" s="1060">
        <v>6.75</v>
      </c>
      <c r="G10" s="1062"/>
      <c r="H10" s="1059">
        <v>2021</v>
      </c>
      <c r="I10" s="1076"/>
    </row>
    <row r="11" spans="2:15">
      <c r="B11" s="331">
        <f>B10+1</f>
        <v>5</v>
      </c>
      <c r="C11" s="1061" t="s">
        <v>632</v>
      </c>
      <c r="E11" s="1071">
        <v>1440</v>
      </c>
      <c r="F11" s="1060">
        <v>4</v>
      </c>
      <c r="G11" s="1062"/>
      <c r="H11" s="1059">
        <v>1932</v>
      </c>
      <c r="I11" s="1076"/>
    </row>
    <row r="12" spans="2:15" s="745" customFormat="1" ht="17.2" customHeight="1">
      <c r="B12" s="332"/>
      <c r="C12" s="332" t="s">
        <v>514</v>
      </c>
      <c r="D12" s="332"/>
      <c r="E12" s="1065"/>
      <c r="F12" s="1067">
        <f>AVERAGE(F7:F11)</f>
        <v>3.9</v>
      </c>
      <c r="G12" s="1070"/>
      <c r="H12" s="1079"/>
      <c r="I12" s="1064"/>
      <c r="K12" s="840"/>
      <c r="L12" s="840"/>
      <c r="M12" s="840"/>
      <c r="N12" s="840"/>
      <c r="O12" s="840"/>
    </row>
    <row r="13" spans="2:15">
      <c r="C13" s="334"/>
      <c r="D13" s="334"/>
      <c r="E13" s="334"/>
      <c r="F13" s="1062"/>
      <c r="G13" s="1062"/>
      <c r="H13" s="1059"/>
      <c r="I13" s="1076"/>
    </row>
    <row r="14" spans="2:15">
      <c r="C14" s="745" t="s">
        <v>611</v>
      </c>
      <c r="D14" s="334"/>
      <c r="E14" s="334"/>
      <c r="F14" s="1062"/>
      <c r="G14" s="1062"/>
      <c r="H14" s="1059"/>
      <c r="I14" s="1076"/>
    </row>
    <row r="15" spans="2:15" ht="3.75" customHeight="1">
      <c r="C15" s="745"/>
      <c r="D15" s="334"/>
      <c r="E15" s="334"/>
      <c r="F15" s="1062"/>
      <c r="G15" s="1062"/>
      <c r="H15" s="1059"/>
      <c r="I15" s="1076"/>
    </row>
    <row r="16" spans="2:15" s="745" customFormat="1" ht="17.2" customHeight="1">
      <c r="B16" s="330" t="s">
        <v>513</v>
      </c>
      <c r="C16" s="332" t="s">
        <v>3</v>
      </c>
      <c r="D16" s="332" t="s">
        <v>619</v>
      </c>
      <c r="E16" s="1069" t="s">
        <v>369</v>
      </c>
      <c r="F16" s="1070" t="s">
        <v>613</v>
      </c>
      <c r="G16" s="1075" t="s">
        <v>615</v>
      </c>
      <c r="H16" s="1075" t="s">
        <v>614</v>
      </c>
      <c r="I16" s="1077" t="s">
        <v>620</v>
      </c>
      <c r="K16" s="840"/>
      <c r="L16" s="840"/>
      <c r="M16" s="840"/>
      <c r="N16" s="840"/>
      <c r="O16" s="840"/>
    </row>
    <row r="17" spans="2:15">
      <c r="B17" s="331">
        <v>1</v>
      </c>
      <c r="C17" s="1057" t="s">
        <v>622</v>
      </c>
      <c r="D17" s="1068">
        <v>1395000</v>
      </c>
      <c r="E17" s="1058">
        <v>1260</v>
      </c>
      <c r="F17" s="1073">
        <v>1107</v>
      </c>
      <c r="G17" s="1072">
        <v>43386</v>
      </c>
      <c r="H17" s="48">
        <v>1954</v>
      </c>
      <c r="I17" s="1078">
        <v>4.4999999999999998E-2</v>
      </c>
      <c r="J17" s="1056" t="s">
        <v>633</v>
      </c>
    </row>
    <row r="18" spans="2:15">
      <c r="B18" s="331">
        <f>B17+1</f>
        <v>2</v>
      </c>
      <c r="C18" s="1057" t="s">
        <v>623</v>
      </c>
      <c r="D18" s="1068">
        <v>1400000</v>
      </c>
      <c r="E18" s="1058">
        <v>3460</v>
      </c>
      <c r="F18" s="1073">
        <v>405</v>
      </c>
      <c r="G18" s="1072">
        <v>42818</v>
      </c>
      <c r="H18" s="48">
        <v>1941</v>
      </c>
      <c r="I18" s="1078">
        <v>4.36E-2</v>
      </c>
      <c r="J18" s="1056" t="s">
        <v>634</v>
      </c>
    </row>
    <row r="19" spans="2:15">
      <c r="B19" s="331">
        <f t="shared" ref="B19:B24" si="0">B18+1</f>
        <v>3</v>
      </c>
      <c r="C19" s="1057" t="s">
        <v>624</v>
      </c>
      <c r="D19" s="1068">
        <v>4200000</v>
      </c>
      <c r="E19" s="1058">
        <v>1550</v>
      </c>
      <c r="F19" s="1073">
        <v>2710</v>
      </c>
      <c r="G19" s="1072">
        <v>43557</v>
      </c>
      <c r="H19" s="48">
        <v>2018</v>
      </c>
      <c r="I19" s="1078">
        <v>0.04</v>
      </c>
      <c r="J19" s="1056" t="s">
        <v>635</v>
      </c>
    </row>
    <row r="20" spans="2:15">
      <c r="B20" s="331">
        <f t="shared" si="0"/>
        <v>4</v>
      </c>
      <c r="C20" s="1057" t="s">
        <v>625</v>
      </c>
      <c r="D20" s="1068">
        <v>2000000</v>
      </c>
      <c r="E20" s="1058">
        <v>2056</v>
      </c>
      <c r="F20" s="1073">
        <v>982</v>
      </c>
      <c r="G20" s="1072">
        <v>43070</v>
      </c>
      <c r="H20" s="48">
        <v>1955</v>
      </c>
      <c r="I20" s="1078">
        <v>0.04</v>
      </c>
      <c r="J20" s="1056" t="s">
        <v>636</v>
      </c>
    </row>
    <row r="21" spans="2:15">
      <c r="B21" s="331">
        <f t="shared" si="0"/>
        <v>5</v>
      </c>
      <c r="C21" s="1057" t="s">
        <v>621</v>
      </c>
      <c r="D21" s="1068">
        <v>12500000</v>
      </c>
      <c r="E21" s="1058">
        <v>17500</v>
      </c>
      <c r="F21" s="1073">
        <v>714</v>
      </c>
      <c r="G21" s="1072">
        <v>42587</v>
      </c>
      <c r="H21" s="48">
        <v>1981</v>
      </c>
      <c r="I21" s="1078">
        <v>2.75E-2</v>
      </c>
      <c r="J21" s="1056" t="s">
        <v>637</v>
      </c>
    </row>
    <row r="22" spans="2:15">
      <c r="B22" s="331">
        <f t="shared" si="0"/>
        <v>6</v>
      </c>
      <c r="C22" s="1057" t="s">
        <v>616</v>
      </c>
      <c r="D22" s="1068">
        <v>6325000</v>
      </c>
      <c r="E22" s="1058">
        <v>9500</v>
      </c>
      <c r="F22" s="1073">
        <v>666</v>
      </c>
      <c r="G22" s="1072">
        <v>44749</v>
      </c>
      <c r="H22" s="48">
        <v>1952</v>
      </c>
      <c r="I22" s="1078">
        <v>4.2999999999999997E-2</v>
      </c>
      <c r="J22" s="1056" t="s">
        <v>638</v>
      </c>
    </row>
    <row r="23" spans="2:15">
      <c r="B23" s="331">
        <f t="shared" si="0"/>
        <v>7</v>
      </c>
      <c r="C23" s="1057" t="s">
        <v>617</v>
      </c>
      <c r="D23" s="1068">
        <v>5325000</v>
      </c>
      <c r="E23" s="1058">
        <v>10239</v>
      </c>
      <c r="F23" s="1073">
        <v>520</v>
      </c>
      <c r="G23" s="1072">
        <v>44824</v>
      </c>
      <c r="H23" s="48">
        <v>2009</v>
      </c>
      <c r="I23" s="1078">
        <v>0.06</v>
      </c>
      <c r="J23" s="1056" t="s">
        <v>639</v>
      </c>
    </row>
    <row r="24" spans="2:15">
      <c r="B24" s="331">
        <f t="shared" si="0"/>
        <v>8</v>
      </c>
      <c r="C24" s="1057" t="s">
        <v>618</v>
      </c>
      <c r="D24" s="1068">
        <v>10915000</v>
      </c>
      <c r="E24" s="1058">
        <v>16975</v>
      </c>
      <c r="F24" s="1073">
        <v>643</v>
      </c>
      <c r="G24" s="1072">
        <v>44796</v>
      </c>
      <c r="H24" s="48">
        <v>1961</v>
      </c>
      <c r="I24" s="1078">
        <v>3.5499999999999997E-2</v>
      </c>
      <c r="J24" s="1056" t="s">
        <v>640</v>
      </c>
    </row>
    <row r="25" spans="2:15" s="745" customFormat="1" ht="17.2" customHeight="1">
      <c r="B25" s="332"/>
      <c r="C25" s="332" t="s">
        <v>514</v>
      </c>
      <c r="D25" s="332"/>
      <c r="E25" s="1067"/>
      <c r="F25" s="1074">
        <f>AVERAGE(F17:F24)</f>
        <v>968.375</v>
      </c>
      <c r="G25" s="1075"/>
      <c r="H25" s="1075"/>
      <c r="I25" s="1064">
        <f>AVERAGE(I17:I24)</f>
        <v>4.1824999999999994E-2</v>
      </c>
      <c r="K25" s="840"/>
      <c r="L25" s="840"/>
      <c r="M25" s="840"/>
      <c r="N25" s="840"/>
      <c r="O25" s="840"/>
    </row>
    <row r="26" spans="2:15">
      <c r="C26" s="1057"/>
      <c r="E26" s="1057"/>
      <c r="F26" s="1057"/>
      <c r="G26" s="1057"/>
      <c r="H26" s="1063"/>
    </row>
    <row r="27" spans="2:15">
      <c r="C27" s="1057"/>
      <c r="E27" s="1057"/>
      <c r="F27" s="1057"/>
      <c r="G27" s="1057"/>
      <c r="H27" s="1063"/>
    </row>
    <row r="28" spans="2:15">
      <c r="C28" s="1057"/>
      <c r="E28" s="1057"/>
      <c r="F28" s="1057"/>
      <c r="G28" s="1057"/>
      <c r="H28" s="1063"/>
    </row>
    <row r="29" spans="2:15">
      <c r="C29" s="334"/>
      <c r="D29" s="334"/>
      <c r="E29" s="334"/>
      <c r="F29" s="334"/>
      <c r="G29" s="334"/>
      <c r="H29" s="334"/>
      <c r="I29" s="334"/>
    </row>
  </sheetData>
  <mergeCells count="1">
    <mergeCell ref="B2:I2"/>
  </mergeCells>
  <hyperlinks>
    <hyperlink ref="J17" r:id="rId1" xr:uid="{44CA2559-4D23-4933-A22B-7E636E4309C2}"/>
    <hyperlink ref="J18" r:id="rId2" xr:uid="{FF3F1BEB-5918-447C-9C2E-BBA6559CC0DD}"/>
    <hyperlink ref="J19" r:id="rId3" xr:uid="{DD9646CB-6D6A-4FAD-B3C3-F01D8BECE5EB}"/>
    <hyperlink ref="J20" r:id="rId4" xr:uid="{C2E5FFB2-CCB5-4872-A2A1-BF53DB5CFB4C}"/>
    <hyperlink ref="J21" r:id="rId5" xr:uid="{B7FF83F2-80F7-47A3-B5D4-0E01957E35EE}"/>
    <hyperlink ref="J22" r:id="rId6" xr:uid="{FFDC1861-C02F-4B5C-A1E9-620C1881EC6C}"/>
    <hyperlink ref="J23" r:id="rId7" xr:uid="{C7621913-2D17-4E76-A239-16163179B0BD}"/>
    <hyperlink ref="J24" r:id="rId8" xr:uid="{FA8328A8-BBC6-4D8E-838E-7185C97555BE}"/>
  </hyperlinks>
  <pageMargins left="0.7" right="0.7" top="0.75" bottom="0.75" header="0.3" footer="0.3"/>
  <pageSetup scale="59" orientation="landscape"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086F5-ACEE-429D-847A-5A2B2182BA4F}">
  <sheetPr codeName="Sheet12">
    <pageSetUpPr fitToPage="1"/>
  </sheetPr>
  <dimension ref="A1:S14"/>
  <sheetViews>
    <sheetView view="pageBreakPreview" zoomScale="70" zoomScaleNormal="100" zoomScaleSheetLayoutView="70" workbookViewId="0">
      <selection activeCell="M20" sqref="M20"/>
    </sheetView>
  </sheetViews>
  <sheetFormatPr defaultRowHeight="13.7"/>
  <cols>
    <col min="1" max="1" width="4.0546875" customWidth="1"/>
    <col min="5" max="5" width="31" customWidth="1"/>
    <col min="6" max="6" width="16.5" customWidth="1"/>
    <col min="7" max="8" width="11.38671875" bestFit="1" customWidth="1"/>
    <col min="9" max="9" width="12.0546875" bestFit="1" customWidth="1"/>
    <col min="11" max="11" width="16.71875" bestFit="1" customWidth="1"/>
    <col min="13" max="13" width="14.21875" bestFit="1" customWidth="1"/>
    <col min="14" max="14" width="11.0546875" customWidth="1"/>
    <col min="15" max="15" width="5.71875" customWidth="1"/>
    <col min="16" max="16" width="23" customWidth="1"/>
    <col min="19" max="19" width="6.71875" customWidth="1"/>
  </cols>
  <sheetData>
    <row r="1" spans="1:19" ht="14.35" thickBot="1">
      <c r="A1" s="1537" t="s">
        <v>693</v>
      </c>
      <c r="B1" s="1538"/>
      <c r="C1" s="1538"/>
      <c r="D1" s="1538"/>
      <c r="E1" s="1538"/>
      <c r="F1" s="1538"/>
      <c r="G1" s="1538"/>
      <c r="H1" s="1538"/>
      <c r="I1" s="1538"/>
      <c r="J1" s="1538"/>
      <c r="K1" s="1538"/>
      <c r="L1" s="1538"/>
      <c r="M1" s="1538"/>
      <c r="N1" s="1538"/>
      <c r="O1" s="1538"/>
      <c r="P1" s="1538"/>
      <c r="Q1" s="1538"/>
      <c r="R1" s="1539"/>
      <c r="S1" s="1197"/>
    </row>
    <row r="2" spans="1:19">
      <c r="A2" s="1197"/>
      <c r="B2" s="1326" t="s">
        <v>681</v>
      </c>
      <c r="C2" s="1197"/>
      <c r="D2" s="1197"/>
      <c r="E2" s="1197"/>
      <c r="F2" s="1197"/>
      <c r="G2" s="1197"/>
      <c r="H2" s="1197"/>
      <c r="I2" s="1197"/>
      <c r="J2" s="1197"/>
      <c r="K2" s="1197"/>
      <c r="L2" s="1197"/>
      <c r="M2" s="1197"/>
      <c r="N2" s="1197"/>
      <c r="O2" s="1197"/>
      <c r="P2" s="1197"/>
      <c r="Q2" s="1197"/>
      <c r="R2" s="1197"/>
      <c r="S2" s="1197"/>
    </row>
    <row r="3" spans="1:19">
      <c r="A3" s="1197"/>
      <c r="B3" s="1326" t="s">
        <v>682</v>
      </c>
      <c r="C3" s="1197"/>
      <c r="D3" s="1197"/>
      <c r="E3" s="1197"/>
      <c r="F3" s="1197"/>
      <c r="G3" s="1197"/>
      <c r="H3" s="1197"/>
      <c r="I3" s="1197"/>
      <c r="J3" s="1197"/>
      <c r="K3" s="1197"/>
      <c r="L3" s="1197"/>
      <c r="M3" s="1197"/>
      <c r="N3" s="1197"/>
      <c r="O3" s="1197"/>
      <c r="P3" s="1197"/>
      <c r="Q3" s="1197"/>
      <c r="R3" s="1197"/>
      <c r="S3" s="1197"/>
    </row>
    <row r="4" spans="1:19">
      <c r="A4" s="1197"/>
      <c r="B4" s="1326" t="s">
        <v>813</v>
      </c>
      <c r="C4" s="1197"/>
      <c r="D4" s="1197"/>
      <c r="E4" s="1197"/>
      <c r="F4" s="1197"/>
      <c r="G4" s="1197"/>
      <c r="H4" s="1197"/>
      <c r="I4" s="1197"/>
      <c r="J4" s="1197"/>
      <c r="K4" s="1337"/>
      <c r="L4" s="1197"/>
      <c r="M4" s="1197"/>
      <c r="N4" s="1197"/>
      <c r="O4" s="1197"/>
      <c r="P4" s="1197"/>
      <c r="Q4" s="1197"/>
      <c r="R4" s="1197"/>
      <c r="S4" s="1197"/>
    </row>
    <row r="5" spans="1:19">
      <c r="A5" s="1197"/>
      <c r="B5" s="1197"/>
      <c r="C5" s="1197"/>
      <c r="D5" s="1197"/>
      <c r="E5" s="1197"/>
      <c r="F5" s="1197"/>
      <c r="G5" s="1197"/>
      <c r="H5" s="1197"/>
      <c r="I5" s="1197"/>
      <c r="J5" s="1197"/>
      <c r="K5" s="1197"/>
      <c r="L5" s="1197"/>
      <c r="M5" s="1197"/>
      <c r="N5" s="1197"/>
      <c r="O5" s="1197"/>
      <c r="P5" s="1197"/>
      <c r="Q5" s="1197"/>
      <c r="R5" s="1197"/>
      <c r="S5" s="1197"/>
    </row>
    <row r="6" spans="1:19" s="1194" customFormat="1">
      <c r="A6" s="1327" t="s">
        <v>683</v>
      </c>
      <c r="B6" s="1326" t="s">
        <v>615</v>
      </c>
      <c r="C6" s="1326" t="s">
        <v>684</v>
      </c>
      <c r="D6" s="1326"/>
      <c r="E6" s="1326"/>
      <c r="F6" s="1326" t="s">
        <v>709</v>
      </c>
      <c r="G6" s="1326" t="s">
        <v>685</v>
      </c>
      <c r="H6" s="1326" t="s">
        <v>694</v>
      </c>
      <c r="I6" s="1326" t="s">
        <v>369</v>
      </c>
      <c r="J6" s="1326" t="s">
        <v>686</v>
      </c>
      <c r="K6" s="1326" t="s">
        <v>619</v>
      </c>
      <c r="L6" s="1326" t="s">
        <v>687</v>
      </c>
      <c r="M6" s="1326" t="s">
        <v>688</v>
      </c>
      <c r="N6" s="1326" t="s">
        <v>620</v>
      </c>
      <c r="O6" s="1326"/>
      <c r="P6" s="1326" t="s">
        <v>689</v>
      </c>
      <c r="Q6" s="1326" t="s">
        <v>690</v>
      </c>
      <c r="R6" s="1326"/>
      <c r="S6" s="1326"/>
    </row>
    <row r="7" spans="1:19">
      <c r="A7" s="1197">
        <v>8</v>
      </c>
      <c r="B7" s="1197" t="s">
        <v>674</v>
      </c>
      <c r="C7" s="1197" t="s">
        <v>675</v>
      </c>
      <c r="D7" s="1197"/>
      <c r="E7" s="1197"/>
      <c r="F7" s="1197" t="s">
        <v>710</v>
      </c>
      <c r="G7" s="1197">
        <v>1960</v>
      </c>
      <c r="H7" s="1197">
        <v>1.4</v>
      </c>
      <c r="I7" s="1338">
        <v>16340</v>
      </c>
      <c r="J7" s="1197">
        <v>20</v>
      </c>
      <c r="K7" s="1339">
        <v>10200000</v>
      </c>
      <c r="L7" s="1197">
        <v>624</v>
      </c>
      <c r="M7" s="1339">
        <v>510000</v>
      </c>
      <c r="N7" s="1340">
        <v>2.69E-2</v>
      </c>
      <c r="O7" s="1197"/>
      <c r="P7" s="1197" t="s">
        <v>672</v>
      </c>
      <c r="Q7" s="1197" t="s">
        <v>676</v>
      </c>
      <c r="R7" s="1197"/>
      <c r="S7" s="1197"/>
    </row>
    <row r="8" spans="1:19" s="1194" customFormat="1">
      <c r="A8" s="1326">
        <v>9</v>
      </c>
      <c r="B8" s="1326" t="s">
        <v>677</v>
      </c>
      <c r="C8" s="1326" t="s">
        <v>678</v>
      </c>
      <c r="D8" s="1326"/>
      <c r="E8" s="1326"/>
      <c r="F8" s="1326" t="s">
        <v>711</v>
      </c>
      <c r="G8" s="1197">
        <v>1960</v>
      </c>
      <c r="H8" s="1197">
        <v>1.8</v>
      </c>
      <c r="I8" s="1329">
        <v>29942</v>
      </c>
      <c r="J8" s="1197">
        <v>28</v>
      </c>
      <c r="K8" s="1330">
        <v>16000000</v>
      </c>
      <c r="L8" s="1197">
        <v>534</v>
      </c>
      <c r="M8" s="1330">
        <v>571429</v>
      </c>
      <c r="N8" s="1331">
        <v>3.3000000000000002E-2</v>
      </c>
      <c r="O8" s="1326"/>
      <c r="P8" s="1197" t="s">
        <v>679</v>
      </c>
      <c r="Q8" s="1197" t="s">
        <v>680</v>
      </c>
      <c r="R8" s="1197"/>
      <c r="S8" s="1326"/>
    </row>
    <row r="9" spans="1:19" s="1194" customFormat="1">
      <c r="A9" s="1326">
        <v>10</v>
      </c>
      <c r="B9" s="1326" t="s">
        <v>671</v>
      </c>
      <c r="C9" s="1326" t="s">
        <v>712</v>
      </c>
      <c r="D9" s="1326"/>
      <c r="E9" s="1326"/>
      <c r="F9" s="1326" t="s">
        <v>711</v>
      </c>
      <c r="G9" s="1197">
        <v>2020</v>
      </c>
      <c r="H9" s="1332">
        <v>1.5</v>
      </c>
      <c r="I9" s="1329">
        <v>82203</v>
      </c>
      <c r="J9" s="1197">
        <v>105</v>
      </c>
      <c r="K9" s="1330">
        <v>74500000</v>
      </c>
      <c r="L9" s="1197">
        <v>906</v>
      </c>
      <c r="M9" s="1330">
        <v>709524</v>
      </c>
      <c r="N9" s="1331">
        <v>3.3000000000000002E-2</v>
      </c>
      <c r="O9" s="1326"/>
      <c r="P9" s="1197" t="s">
        <v>672</v>
      </c>
      <c r="Q9" s="1197" t="s">
        <v>673</v>
      </c>
      <c r="R9" s="1197"/>
      <c r="S9" s="1326"/>
    </row>
    <row r="10" spans="1:19" s="1194" customFormat="1">
      <c r="A10" s="1326">
        <v>11</v>
      </c>
      <c r="B10" s="1326" t="s">
        <v>668</v>
      </c>
      <c r="C10" s="1326" t="s">
        <v>669</v>
      </c>
      <c r="D10" s="1326"/>
      <c r="E10" s="1326"/>
      <c r="F10" s="1326" t="s">
        <v>711</v>
      </c>
      <c r="G10" s="1335">
        <v>2009</v>
      </c>
      <c r="H10" s="1332">
        <v>1.75</v>
      </c>
      <c r="I10" s="1329">
        <v>41547</v>
      </c>
      <c r="J10" s="1197">
        <v>23</v>
      </c>
      <c r="K10" s="1330">
        <v>22800000</v>
      </c>
      <c r="L10" s="1197">
        <v>549</v>
      </c>
      <c r="M10" s="1330">
        <v>991304</v>
      </c>
      <c r="N10" s="1331">
        <v>3.3000000000000002E-2</v>
      </c>
      <c r="O10" s="1326"/>
      <c r="P10" s="1197" t="s">
        <v>670</v>
      </c>
      <c r="Q10" s="1197" t="s">
        <v>691</v>
      </c>
      <c r="R10" s="1197"/>
      <c r="S10" s="1326"/>
    </row>
    <row r="11" spans="1:19">
      <c r="A11" s="1341"/>
      <c r="B11" s="1341"/>
      <c r="C11" s="1341"/>
      <c r="D11" s="1341"/>
      <c r="E11" s="1341"/>
      <c r="F11" s="1341"/>
      <c r="G11" s="1333">
        <f t="shared" ref="G11:N11" si="0">AVERAGE(G7:G10)</f>
        <v>1987.25</v>
      </c>
      <c r="H11" s="1334">
        <f t="shared" si="0"/>
        <v>1.6125</v>
      </c>
      <c r="I11" s="1334">
        <f t="shared" si="0"/>
        <v>42508</v>
      </c>
      <c r="J11" s="1334">
        <f t="shared" si="0"/>
        <v>44</v>
      </c>
      <c r="K11" s="1336">
        <f t="shared" si="0"/>
        <v>30875000</v>
      </c>
      <c r="L11" s="1334">
        <f t="shared" si="0"/>
        <v>653.25</v>
      </c>
      <c r="M11" s="1334">
        <f t="shared" si="0"/>
        <v>695564.25</v>
      </c>
      <c r="N11" s="1342">
        <f t="shared" si="0"/>
        <v>3.1475000000000003E-2</v>
      </c>
      <c r="O11" s="1341"/>
      <c r="P11" s="1341"/>
      <c r="Q11" s="1341"/>
      <c r="R11" s="1341"/>
      <c r="S11" s="1197"/>
    </row>
    <row r="12" spans="1:19">
      <c r="A12" s="1197"/>
      <c r="B12" s="1197"/>
      <c r="C12" s="1197"/>
      <c r="D12" s="1197"/>
      <c r="E12" s="1197"/>
      <c r="F12" s="1197"/>
      <c r="G12" s="1333"/>
      <c r="H12" s="1197"/>
      <c r="I12" s="1197"/>
      <c r="J12" s="1197"/>
      <c r="K12" s="1197"/>
      <c r="L12" s="1326"/>
      <c r="M12" s="1327"/>
      <c r="N12" s="1328"/>
      <c r="O12" s="1197"/>
      <c r="P12" s="1197"/>
      <c r="Q12" s="1197"/>
      <c r="R12" s="1197"/>
      <c r="S12" s="1197"/>
    </row>
    <row r="13" spans="1:19">
      <c r="A13" s="1197"/>
      <c r="B13" s="1326" t="s">
        <v>692</v>
      </c>
      <c r="C13" s="1197"/>
      <c r="D13" s="1197"/>
      <c r="E13" s="1197"/>
      <c r="F13" s="1197"/>
      <c r="G13" s="1333" t="s">
        <v>713</v>
      </c>
      <c r="H13" s="1197"/>
      <c r="I13" s="1197"/>
      <c r="J13" s="1197"/>
      <c r="K13" s="1197"/>
      <c r="L13" s="1197"/>
      <c r="M13" s="1197"/>
      <c r="N13" s="1197"/>
      <c r="O13" s="1197"/>
      <c r="P13" s="1197"/>
      <c r="Q13" s="1197"/>
      <c r="R13" s="1197"/>
      <c r="S13" s="1197"/>
    </row>
    <row r="14" spans="1:19">
      <c r="B14" s="1194"/>
      <c r="G14" s="1194"/>
      <c r="H14" s="1194"/>
    </row>
  </sheetData>
  <mergeCells count="1">
    <mergeCell ref="A1:R1"/>
  </mergeCells>
  <pageMargins left="0.7" right="0.7" top="0.75" bottom="0.75" header="0.3" footer="0.3"/>
  <pageSetup scale="5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0D59-6576-4299-BF59-466FECD81E1C}">
  <sheetPr codeName="Sheet13">
    <tabColor theme="7" tint="0.79998168889431442"/>
    <pageSetUpPr fitToPage="1"/>
  </sheetPr>
  <dimension ref="A1:XEW1048576"/>
  <sheetViews>
    <sheetView view="pageBreakPreview" topLeftCell="A20" zoomScaleNormal="100" zoomScaleSheetLayoutView="100" workbookViewId="0">
      <selection activeCell="E39" sqref="E39"/>
    </sheetView>
  </sheetViews>
  <sheetFormatPr defaultColWidth="0" defaultRowHeight="14.35" zeroHeight="1"/>
  <cols>
    <col min="1" max="1" width="3.5546875" style="2" customWidth="1"/>
    <col min="2" max="2" width="75.38671875" style="2" customWidth="1"/>
    <col min="3" max="3" width="24.5546875" style="2" customWidth="1"/>
    <col min="4" max="4" width="18.21875" style="2" customWidth="1"/>
    <col min="5" max="5" width="14.71875" style="2" customWidth="1"/>
    <col min="6" max="16384" width="8.71875" style="2" hidden="1"/>
  </cols>
  <sheetData>
    <row r="1" spans="1:1017 1025:2041 2049:3065 3073:4089 4097:5113 5121:6137 6145:7161 7169:8185 8193:9209 9217:10233 10241:11257 11265:12281 12289:13305 13313:14329 14337:15353 15361:16377" ht="16.5" customHeight="1" thickBot="1"/>
    <row r="2" spans="1:1017 1025:2041 2049:3065 3073:4089 4097:5113 5121:6137 6145:7161 7169:8185 8193:9209 9217:10233 10241:11257 11265:12281 12289:13305 13313:14329 14337:15353 15361:16377" s="364" customFormat="1" ht="16.5" customHeight="1">
      <c r="A2" s="2"/>
      <c r="B2" s="1540" t="s">
        <v>594</v>
      </c>
      <c r="C2" s="1541"/>
      <c r="D2" s="1542"/>
      <c r="I2" s="364" t="s">
        <v>593</v>
      </c>
      <c r="Q2" s="364" t="s">
        <v>593</v>
      </c>
      <c r="Y2" s="364" t="s">
        <v>593</v>
      </c>
      <c r="AG2" s="364" t="s">
        <v>593</v>
      </c>
      <c r="AO2" s="364" t="s">
        <v>593</v>
      </c>
      <c r="AW2" s="364" t="s">
        <v>593</v>
      </c>
      <c r="BE2" s="364" t="s">
        <v>593</v>
      </c>
      <c r="BM2" s="364" t="s">
        <v>593</v>
      </c>
      <c r="BU2" s="364" t="s">
        <v>593</v>
      </c>
      <c r="CC2" s="364" t="s">
        <v>593</v>
      </c>
      <c r="CK2" s="364" t="s">
        <v>593</v>
      </c>
      <c r="CS2" s="364" t="s">
        <v>593</v>
      </c>
      <c r="DA2" s="364" t="s">
        <v>593</v>
      </c>
      <c r="DI2" s="364" t="s">
        <v>593</v>
      </c>
      <c r="DQ2" s="364" t="s">
        <v>593</v>
      </c>
      <c r="DY2" s="364" t="s">
        <v>593</v>
      </c>
      <c r="EG2" s="364" t="s">
        <v>593</v>
      </c>
      <c r="EO2" s="364" t="s">
        <v>593</v>
      </c>
      <c r="EW2" s="364" t="s">
        <v>593</v>
      </c>
      <c r="FE2" s="364" t="s">
        <v>593</v>
      </c>
      <c r="FM2" s="364" t="s">
        <v>593</v>
      </c>
      <c r="FU2" s="364" t="s">
        <v>593</v>
      </c>
      <c r="GC2" s="364" t="s">
        <v>593</v>
      </c>
      <c r="GK2" s="364" t="s">
        <v>593</v>
      </c>
      <c r="GS2" s="364" t="s">
        <v>593</v>
      </c>
      <c r="HA2" s="364" t="s">
        <v>593</v>
      </c>
      <c r="HI2" s="364" t="s">
        <v>593</v>
      </c>
      <c r="HQ2" s="364" t="s">
        <v>593</v>
      </c>
      <c r="HY2" s="364" t="s">
        <v>593</v>
      </c>
      <c r="IG2" s="364" t="s">
        <v>593</v>
      </c>
      <c r="IO2" s="364" t="s">
        <v>593</v>
      </c>
      <c r="IW2" s="364" t="s">
        <v>593</v>
      </c>
      <c r="JE2" s="364" t="s">
        <v>593</v>
      </c>
      <c r="JM2" s="364" t="s">
        <v>593</v>
      </c>
      <c r="JU2" s="364" t="s">
        <v>593</v>
      </c>
      <c r="KC2" s="364" t="s">
        <v>593</v>
      </c>
      <c r="KK2" s="364" t="s">
        <v>593</v>
      </c>
      <c r="KS2" s="364" t="s">
        <v>593</v>
      </c>
      <c r="LA2" s="364" t="s">
        <v>593</v>
      </c>
      <c r="LI2" s="364" t="s">
        <v>593</v>
      </c>
      <c r="LQ2" s="364" t="s">
        <v>593</v>
      </c>
      <c r="LY2" s="364" t="s">
        <v>593</v>
      </c>
      <c r="MG2" s="364" t="s">
        <v>593</v>
      </c>
      <c r="MO2" s="364" t="s">
        <v>593</v>
      </c>
      <c r="MW2" s="364" t="s">
        <v>593</v>
      </c>
      <c r="NE2" s="364" t="s">
        <v>593</v>
      </c>
      <c r="NM2" s="364" t="s">
        <v>593</v>
      </c>
      <c r="NU2" s="364" t="s">
        <v>593</v>
      </c>
      <c r="OC2" s="364" t="s">
        <v>593</v>
      </c>
      <c r="OK2" s="364" t="s">
        <v>593</v>
      </c>
      <c r="OS2" s="364" t="s">
        <v>593</v>
      </c>
      <c r="PA2" s="364" t="s">
        <v>593</v>
      </c>
      <c r="PI2" s="364" t="s">
        <v>593</v>
      </c>
      <c r="PQ2" s="364" t="s">
        <v>593</v>
      </c>
      <c r="PY2" s="364" t="s">
        <v>593</v>
      </c>
      <c r="QG2" s="364" t="s">
        <v>593</v>
      </c>
      <c r="QO2" s="364" t="s">
        <v>593</v>
      </c>
      <c r="QW2" s="364" t="s">
        <v>593</v>
      </c>
      <c r="RE2" s="364" t="s">
        <v>593</v>
      </c>
      <c r="RM2" s="364" t="s">
        <v>593</v>
      </c>
      <c r="RU2" s="364" t="s">
        <v>593</v>
      </c>
      <c r="SC2" s="364" t="s">
        <v>593</v>
      </c>
      <c r="SK2" s="364" t="s">
        <v>593</v>
      </c>
      <c r="SS2" s="364" t="s">
        <v>593</v>
      </c>
      <c r="TA2" s="364" t="s">
        <v>593</v>
      </c>
      <c r="TI2" s="364" t="s">
        <v>593</v>
      </c>
      <c r="TQ2" s="364" t="s">
        <v>593</v>
      </c>
      <c r="TY2" s="364" t="s">
        <v>593</v>
      </c>
      <c r="UG2" s="364" t="s">
        <v>593</v>
      </c>
      <c r="UO2" s="364" t="s">
        <v>593</v>
      </c>
      <c r="UW2" s="364" t="s">
        <v>593</v>
      </c>
      <c r="VE2" s="364" t="s">
        <v>593</v>
      </c>
      <c r="VM2" s="364" t="s">
        <v>593</v>
      </c>
      <c r="VU2" s="364" t="s">
        <v>593</v>
      </c>
      <c r="WC2" s="364" t="s">
        <v>593</v>
      </c>
      <c r="WK2" s="364" t="s">
        <v>593</v>
      </c>
      <c r="WS2" s="364" t="s">
        <v>593</v>
      </c>
      <c r="XA2" s="364" t="s">
        <v>593</v>
      </c>
      <c r="XI2" s="364" t="s">
        <v>593</v>
      </c>
      <c r="XQ2" s="364" t="s">
        <v>593</v>
      </c>
      <c r="XY2" s="364" t="s">
        <v>593</v>
      </c>
      <c r="YG2" s="364" t="s">
        <v>593</v>
      </c>
      <c r="YO2" s="364" t="s">
        <v>593</v>
      </c>
      <c r="YW2" s="364" t="s">
        <v>593</v>
      </c>
      <c r="ZE2" s="364" t="s">
        <v>593</v>
      </c>
      <c r="ZM2" s="364" t="s">
        <v>593</v>
      </c>
      <c r="ZU2" s="364" t="s">
        <v>593</v>
      </c>
      <c r="AAC2" s="364" t="s">
        <v>593</v>
      </c>
      <c r="AAK2" s="364" t="s">
        <v>593</v>
      </c>
      <c r="AAS2" s="364" t="s">
        <v>593</v>
      </c>
      <c r="ABA2" s="364" t="s">
        <v>593</v>
      </c>
      <c r="ABI2" s="364" t="s">
        <v>593</v>
      </c>
      <c r="ABQ2" s="364" t="s">
        <v>593</v>
      </c>
      <c r="ABY2" s="364" t="s">
        <v>593</v>
      </c>
      <c r="ACG2" s="364" t="s">
        <v>593</v>
      </c>
      <c r="ACO2" s="364" t="s">
        <v>593</v>
      </c>
      <c r="ACW2" s="364" t="s">
        <v>593</v>
      </c>
      <c r="ADE2" s="364" t="s">
        <v>593</v>
      </c>
      <c r="ADM2" s="364" t="s">
        <v>593</v>
      </c>
      <c r="ADU2" s="364" t="s">
        <v>593</v>
      </c>
      <c r="AEC2" s="364" t="s">
        <v>593</v>
      </c>
      <c r="AEK2" s="364" t="s">
        <v>593</v>
      </c>
      <c r="AES2" s="364" t="s">
        <v>593</v>
      </c>
      <c r="AFA2" s="364" t="s">
        <v>593</v>
      </c>
      <c r="AFI2" s="364" t="s">
        <v>593</v>
      </c>
      <c r="AFQ2" s="364" t="s">
        <v>593</v>
      </c>
      <c r="AFY2" s="364" t="s">
        <v>593</v>
      </c>
      <c r="AGG2" s="364" t="s">
        <v>593</v>
      </c>
      <c r="AGO2" s="364" t="s">
        <v>593</v>
      </c>
      <c r="AGW2" s="364" t="s">
        <v>593</v>
      </c>
      <c r="AHE2" s="364" t="s">
        <v>593</v>
      </c>
      <c r="AHM2" s="364" t="s">
        <v>593</v>
      </c>
      <c r="AHU2" s="364" t="s">
        <v>593</v>
      </c>
      <c r="AIC2" s="364" t="s">
        <v>593</v>
      </c>
      <c r="AIK2" s="364" t="s">
        <v>593</v>
      </c>
      <c r="AIS2" s="364" t="s">
        <v>593</v>
      </c>
      <c r="AJA2" s="364" t="s">
        <v>593</v>
      </c>
      <c r="AJI2" s="364" t="s">
        <v>593</v>
      </c>
      <c r="AJQ2" s="364" t="s">
        <v>593</v>
      </c>
      <c r="AJY2" s="364" t="s">
        <v>593</v>
      </c>
      <c r="AKG2" s="364" t="s">
        <v>593</v>
      </c>
      <c r="AKO2" s="364" t="s">
        <v>593</v>
      </c>
      <c r="AKW2" s="364" t="s">
        <v>593</v>
      </c>
      <c r="ALE2" s="364" t="s">
        <v>593</v>
      </c>
      <c r="ALM2" s="364" t="s">
        <v>593</v>
      </c>
      <c r="ALU2" s="364" t="s">
        <v>593</v>
      </c>
      <c r="AMC2" s="364" t="s">
        <v>593</v>
      </c>
      <c r="AMK2" s="364" t="s">
        <v>593</v>
      </c>
      <c r="AMS2" s="364" t="s">
        <v>593</v>
      </c>
      <c r="ANA2" s="364" t="s">
        <v>593</v>
      </c>
      <c r="ANI2" s="364" t="s">
        <v>593</v>
      </c>
      <c r="ANQ2" s="364" t="s">
        <v>593</v>
      </c>
      <c r="ANY2" s="364" t="s">
        <v>593</v>
      </c>
      <c r="AOG2" s="364" t="s">
        <v>593</v>
      </c>
      <c r="AOO2" s="364" t="s">
        <v>593</v>
      </c>
      <c r="AOW2" s="364" t="s">
        <v>593</v>
      </c>
      <c r="APE2" s="364" t="s">
        <v>593</v>
      </c>
      <c r="APM2" s="364" t="s">
        <v>593</v>
      </c>
      <c r="APU2" s="364" t="s">
        <v>593</v>
      </c>
      <c r="AQC2" s="364" t="s">
        <v>593</v>
      </c>
      <c r="AQK2" s="364" t="s">
        <v>593</v>
      </c>
      <c r="AQS2" s="364" t="s">
        <v>593</v>
      </c>
      <c r="ARA2" s="364" t="s">
        <v>593</v>
      </c>
      <c r="ARI2" s="364" t="s">
        <v>593</v>
      </c>
      <c r="ARQ2" s="364" t="s">
        <v>593</v>
      </c>
      <c r="ARY2" s="364" t="s">
        <v>593</v>
      </c>
      <c r="ASG2" s="364" t="s">
        <v>593</v>
      </c>
      <c r="ASO2" s="364" t="s">
        <v>593</v>
      </c>
      <c r="ASW2" s="364" t="s">
        <v>593</v>
      </c>
      <c r="ATE2" s="364" t="s">
        <v>593</v>
      </c>
      <c r="ATM2" s="364" t="s">
        <v>593</v>
      </c>
      <c r="ATU2" s="364" t="s">
        <v>593</v>
      </c>
      <c r="AUC2" s="364" t="s">
        <v>593</v>
      </c>
      <c r="AUK2" s="364" t="s">
        <v>593</v>
      </c>
      <c r="AUS2" s="364" t="s">
        <v>593</v>
      </c>
      <c r="AVA2" s="364" t="s">
        <v>593</v>
      </c>
      <c r="AVI2" s="364" t="s">
        <v>593</v>
      </c>
      <c r="AVQ2" s="364" t="s">
        <v>593</v>
      </c>
      <c r="AVY2" s="364" t="s">
        <v>593</v>
      </c>
      <c r="AWG2" s="364" t="s">
        <v>593</v>
      </c>
      <c r="AWO2" s="364" t="s">
        <v>593</v>
      </c>
      <c r="AWW2" s="364" t="s">
        <v>593</v>
      </c>
      <c r="AXE2" s="364" t="s">
        <v>593</v>
      </c>
      <c r="AXM2" s="364" t="s">
        <v>593</v>
      </c>
      <c r="AXU2" s="364" t="s">
        <v>593</v>
      </c>
      <c r="AYC2" s="364" t="s">
        <v>593</v>
      </c>
      <c r="AYK2" s="364" t="s">
        <v>593</v>
      </c>
      <c r="AYS2" s="364" t="s">
        <v>593</v>
      </c>
      <c r="AZA2" s="364" t="s">
        <v>593</v>
      </c>
      <c r="AZI2" s="364" t="s">
        <v>593</v>
      </c>
      <c r="AZQ2" s="364" t="s">
        <v>593</v>
      </c>
      <c r="AZY2" s="364" t="s">
        <v>593</v>
      </c>
      <c r="BAG2" s="364" t="s">
        <v>593</v>
      </c>
      <c r="BAO2" s="364" t="s">
        <v>593</v>
      </c>
      <c r="BAW2" s="364" t="s">
        <v>593</v>
      </c>
      <c r="BBE2" s="364" t="s">
        <v>593</v>
      </c>
      <c r="BBM2" s="364" t="s">
        <v>593</v>
      </c>
      <c r="BBU2" s="364" t="s">
        <v>593</v>
      </c>
      <c r="BCC2" s="364" t="s">
        <v>593</v>
      </c>
      <c r="BCK2" s="364" t="s">
        <v>593</v>
      </c>
      <c r="BCS2" s="364" t="s">
        <v>593</v>
      </c>
      <c r="BDA2" s="364" t="s">
        <v>593</v>
      </c>
      <c r="BDI2" s="364" t="s">
        <v>593</v>
      </c>
      <c r="BDQ2" s="364" t="s">
        <v>593</v>
      </c>
      <c r="BDY2" s="364" t="s">
        <v>593</v>
      </c>
      <c r="BEG2" s="364" t="s">
        <v>593</v>
      </c>
      <c r="BEO2" s="364" t="s">
        <v>593</v>
      </c>
      <c r="BEW2" s="364" t="s">
        <v>593</v>
      </c>
      <c r="BFE2" s="364" t="s">
        <v>593</v>
      </c>
      <c r="BFM2" s="364" t="s">
        <v>593</v>
      </c>
      <c r="BFU2" s="364" t="s">
        <v>593</v>
      </c>
      <c r="BGC2" s="364" t="s">
        <v>593</v>
      </c>
      <c r="BGK2" s="364" t="s">
        <v>593</v>
      </c>
      <c r="BGS2" s="364" t="s">
        <v>593</v>
      </c>
      <c r="BHA2" s="364" t="s">
        <v>593</v>
      </c>
      <c r="BHI2" s="364" t="s">
        <v>593</v>
      </c>
      <c r="BHQ2" s="364" t="s">
        <v>593</v>
      </c>
      <c r="BHY2" s="364" t="s">
        <v>593</v>
      </c>
      <c r="BIG2" s="364" t="s">
        <v>593</v>
      </c>
      <c r="BIO2" s="364" t="s">
        <v>593</v>
      </c>
      <c r="BIW2" s="364" t="s">
        <v>593</v>
      </c>
      <c r="BJE2" s="364" t="s">
        <v>593</v>
      </c>
      <c r="BJM2" s="364" t="s">
        <v>593</v>
      </c>
      <c r="BJU2" s="364" t="s">
        <v>593</v>
      </c>
      <c r="BKC2" s="364" t="s">
        <v>593</v>
      </c>
      <c r="BKK2" s="364" t="s">
        <v>593</v>
      </c>
      <c r="BKS2" s="364" t="s">
        <v>593</v>
      </c>
      <c r="BLA2" s="364" t="s">
        <v>593</v>
      </c>
      <c r="BLI2" s="364" t="s">
        <v>593</v>
      </c>
      <c r="BLQ2" s="364" t="s">
        <v>593</v>
      </c>
      <c r="BLY2" s="364" t="s">
        <v>593</v>
      </c>
      <c r="BMG2" s="364" t="s">
        <v>593</v>
      </c>
      <c r="BMO2" s="364" t="s">
        <v>593</v>
      </c>
      <c r="BMW2" s="364" t="s">
        <v>593</v>
      </c>
      <c r="BNE2" s="364" t="s">
        <v>593</v>
      </c>
      <c r="BNM2" s="364" t="s">
        <v>593</v>
      </c>
      <c r="BNU2" s="364" t="s">
        <v>593</v>
      </c>
      <c r="BOC2" s="364" t="s">
        <v>593</v>
      </c>
      <c r="BOK2" s="364" t="s">
        <v>593</v>
      </c>
      <c r="BOS2" s="364" t="s">
        <v>593</v>
      </c>
      <c r="BPA2" s="364" t="s">
        <v>593</v>
      </c>
      <c r="BPI2" s="364" t="s">
        <v>593</v>
      </c>
      <c r="BPQ2" s="364" t="s">
        <v>593</v>
      </c>
      <c r="BPY2" s="364" t="s">
        <v>593</v>
      </c>
      <c r="BQG2" s="364" t="s">
        <v>593</v>
      </c>
      <c r="BQO2" s="364" t="s">
        <v>593</v>
      </c>
      <c r="BQW2" s="364" t="s">
        <v>593</v>
      </c>
      <c r="BRE2" s="364" t="s">
        <v>593</v>
      </c>
      <c r="BRM2" s="364" t="s">
        <v>593</v>
      </c>
      <c r="BRU2" s="364" t="s">
        <v>593</v>
      </c>
      <c r="BSC2" s="364" t="s">
        <v>593</v>
      </c>
      <c r="BSK2" s="364" t="s">
        <v>593</v>
      </c>
      <c r="BSS2" s="364" t="s">
        <v>593</v>
      </c>
      <c r="BTA2" s="364" t="s">
        <v>593</v>
      </c>
      <c r="BTI2" s="364" t="s">
        <v>593</v>
      </c>
      <c r="BTQ2" s="364" t="s">
        <v>593</v>
      </c>
      <c r="BTY2" s="364" t="s">
        <v>593</v>
      </c>
      <c r="BUG2" s="364" t="s">
        <v>593</v>
      </c>
      <c r="BUO2" s="364" t="s">
        <v>593</v>
      </c>
      <c r="BUW2" s="364" t="s">
        <v>593</v>
      </c>
      <c r="BVE2" s="364" t="s">
        <v>593</v>
      </c>
      <c r="BVM2" s="364" t="s">
        <v>593</v>
      </c>
      <c r="BVU2" s="364" t="s">
        <v>593</v>
      </c>
      <c r="BWC2" s="364" t="s">
        <v>593</v>
      </c>
      <c r="BWK2" s="364" t="s">
        <v>593</v>
      </c>
      <c r="BWS2" s="364" t="s">
        <v>593</v>
      </c>
      <c r="BXA2" s="364" t="s">
        <v>593</v>
      </c>
      <c r="BXI2" s="364" t="s">
        <v>593</v>
      </c>
      <c r="BXQ2" s="364" t="s">
        <v>593</v>
      </c>
      <c r="BXY2" s="364" t="s">
        <v>593</v>
      </c>
      <c r="BYG2" s="364" t="s">
        <v>593</v>
      </c>
      <c r="BYO2" s="364" t="s">
        <v>593</v>
      </c>
      <c r="BYW2" s="364" t="s">
        <v>593</v>
      </c>
      <c r="BZE2" s="364" t="s">
        <v>593</v>
      </c>
      <c r="BZM2" s="364" t="s">
        <v>593</v>
      </c>
      <c r="BZU2" s="364" t="s">
        <v>593</v>
      </c>
      <c r="CAC2" s="364" t="s">
        <v>593</v>
      </c>
      <c r="CAK2" s="364" t="s">
        <v>593</v>
      </c>
      <c r="CAS2" s="364" t="s">
        <v>593</v>
      </c>
      <c r="CBA2" s="364" t="s">
        <v>593</v>
      </c>
      <c r="CBI2" s="364" t="s">
        <v>593</v>
      </c>
      <c r="CBQ2" s="364" t="s">
        <v>593</v>
      </c>
      <c r="CBY2" s="364" t="s">
        <v>593</v>
      </c>
      <c r="CCG2" s="364" t="s">
        <v>593</v>
      </c>
      <c r="CCO2" s="364" t="s">
        <v>593</v>
      </c>
      <c r="CCW2" s="364" t="s">
        <v>593</v>
      </c>
      <c r="CDE2" s="364" t="s">
        <v>593</v>
      </c>
      <c r="CDM2" s="364" t="s">
        <v>593</v>
      </c>
      <c r="CDU2" s="364" t="s">
        <v>593</v>
      </c>
      <c r="CEC2" s="364" t="s">
        <v>593</v>
      </c>
      <c r="CEK2" s="364" t="s">
        <v>593</v>
      </c>
      <c r="CES2" s="364" t="s">
        <v>593</v>
      </c>
      <c r="CFA2" s="364" t="s">
        <v>593</v>
      </c>
      <c r="CFI2" s="364" t="s">
        <v>593</v>
      </c>
      <c r="CFQ2" s="364" t="s">
        <v>593</v>
      </c>
      <c r="CFY2" s="364" t="s">
        <v>593</v>
      </c>
      <c r="CGG2" s="364" t="s">
        <v>593</v>
      </c>
      <c r="CGO2" s="364" t="s">
        <v>593</v>
      </c>
      <c r="CGW2" s="364" t="s">
        <v>593</v>
      </c>
      <c r="CHE2" s="364" t="s">
        <v>593</v>
      </c>
      <c r="CHM2" s="364" t="s">
        <v>593</v>
      </c>
      <c r="CHU2" s="364" t="s">
        <v>593</v>
      </c>
      <c r="CIC2" s="364" t="s">
        <v>593</v>
      </c>
      <c r="CIK2" s="364" t="s">
        <v>593</v>
      </c>
      <c r="CIS2" s="364" t="s">
        <v>593</v>
      </c>
      <c r="CJA2" s="364" t="s">
        <v>593</v>
      </c>
      <c r="CJI2" s="364" t="s">
        <v>593</v>
      </c>
      <c r="CJQ2" s="364" t="s">
        <v>593</v>
      </c>
      <c r="CJY2" s="364" t="s">
        <v>593</v>
      </c>
      <c r="CKG2" s="364" t="s">
        <v>593</v>
      </c>
      <c r="CKO2" s="364" t="s">
        <v>593</v>
      </c>
      <c r="CKW2" s="364" t="s">
        <v>593</v>
      </c>
      <c r="CLE2" s="364" t="s">
        <v>593</v>
      </c>
      <c r="CLM2" s="364" t="s">
        <v>593</v>
      </c>
      <c r="CLU2" s="364" t="s">
        <v>593</v>
      </c>
      <c r="CMC2" s="364" t="s">
        <v>593</v>
      </c>
      <c r="CMK2" s="364" t="s">
        <v>593</v>
      </c>
      <c r="CMS2" s="364" t="s">
        <v>593</v>
      </c>
      <c r="CNA2" s="364" t="s">
        <v>593</v>
      </c>
      <c r="CNI2" s="364" t="s">
        <v>593</v>
      </c>
      <c r="CNQ2" s="364" t="s">
        <v>593</v>
      </c>
      <c r="CNY2" s="364" t="s">
        <v>593</v>
      </c>
      <c r="COG2" s="364" t="s">
        <v>593</v>
      </c>
      <c r="COO2" s="364" t="s">
        <v>593</v>
      </c>
      <c r="COW2" s="364" t="s">
        <v>593</v>
      </c>
      <c r="CPE2" s="364" t="s">
        <v>593</v>
      </c>
      <c r="CPM2" s="364" t="s">
        <v>593</v>
      </c>
      <c r="CPU2" s="364" t="s">
        <v>593</v>
      </c>
      <c r="CQC2" s="364" t="s">
        <v>593</v>
      </c>
      <c r="CQK2" s="364" t="s">
        <v>593</v>
      </c>
      <c r="CQS2" s="364" t="s">
        <v>593</v>
      </c>
      <c r="CRA2" s="364" t="s">
        <v>593</v>
      </c>
      <c r="CRI2" s="364" t="s">
        <v>593</v>
      </c>
      <c r="CRQ2" s="364" t="s">
        <v>593</v>
      </c>
      <c r="CRY2" s="364" t="s">
        <v>593</v>
      </c>
      <c r="CSG2" s="364" t="s">
        <v>593</v>
      </c>
      <c r="CSO2" s="364" t="s">
        <v>593</v>
      </c>
      <c r="CSW2" s="364" t="s">
        <v>593</v>
      </c>
      <c r="CTE2" s="364" t="s">
        <v>593</v>
      </c>
      <c r="CTM2" s="364" t="s">
        <v>593</v>
      </c>
      <c r="CTU2" s="364" t="s">
        <v>593</v>
      </c>
      <c r="CUC2" s="364" t="s">
        <v>593</v>
      </c>
      <c r="CUK2" s="364" t="s">
        <v>593</v>
      </c>
      <c r="CUS2" s="364" t="s">
        <v>593</v>
      </c>
      <c r="CVA2" s="364" t="s">
        <v>593</v>
      </c>
      <c r="CVI2" s="364" t="s">
        <v>593</v>
      </c>
      <c r="CVQ2" s="364" t="s">
        <v>593</v>
      </c>
      <c r="CVY2" s="364" t="s">
        <v>593</v>
      </c>
      <c r="CWG2" s="364" t="s">
        <v>593</v>
      </c>
      <c r="CWO2" s="364" t="s">
        <v>593</v>
      </c>
      <c r="CWW2" s="364" t="s">
        <v>593</v>
      </c>
      <c r="CXE2" s="364" t="s">
        <v>593</v>
      </c>
      <c r="CXM2" s="364" t="s">
        <v>593</v>
      </c>
      <c r="CXU2" s="364" t="s">
        <v>593</v>
      </c>
      <c r="CYC2" s="364" t="s">
        <v>593</v>
      </c>
      <c r="CYK2" s="364" t="s">
        <v>593</v>
      </c>
      <c r="CYS2" s="364" t="s">
        <v>593</v>
      </c>
      <c r="CZA2" s="364" t="s">
        <v>593</v>
      </c>
      <c r="CZI2" s="364" t="s">
        <v>593</v>
      </c>
      <c r="CZQ2" s="364" t="s">
        <v>593</v>
      </c>
      <c r="CZY2" s="364" t="s">
        <v>593</v>
      </c>
      <c r="DAG2" s="364" t="s">
        <v>593</v>
      </c>
      <c r="DAO2" s="364" t="s">
        <v>593</v>
      </c>
      <c r="DAW2" s="364" t="s">
        <v>593</v>
      </c>
      <c r="DBE2" s="364" t="s">
        <v>593</v>
      </c>
      <c r="DBM2" s="364" t="s">
        <v>593</v>
      </c>
      <c r="DBU2" s="364" t="s">
        <v>593</v>
      </c>
      <c r="DCC2" s="364" t="s">
        <v>593</v>
      </c>
      <c r="DCK2" s="364" t="s">
        <v>593</v>
      </c>
      <c r="DCS2" s="364" t="s">
        <v>593</v>
      </c>
      <c r="DDA2" s="364" t="s">
        <v>593</v>
      </c>
      <c r="DDI2" s="364" t="s">
        <v>593</v>
      </c>
      <c r="DDQ2" s="364" t="s">
        <v>593</v>
      </c>
      <c r="DDY2" s="364" t="s">
        <v>593</v>
      </c>
      <c r="DEG2" s="364" t="s">
        <v>593</v>
      </c>
      <c r="DEO2" s="364" t="s">
        <v>593</v>
      </c>
      <c r="DEW2" s="364" t="s">
        <v>593</v>
      </c>
      <c r="DFE2" s="364" t="s">
        <v>593</v>
      </c>
      <c r="DFM2" s="364" t="s">
        <v>593</v>
      </c>
      <c r="DFU2" s="364" t="s">
        <v>593</v>
      </c>
      <c r="DGC2" s="364" t="s">
        <v>593</v>
      </c>
      <c r="DGK2" s="364" t="s">
        <v>593</v>
      </c>
      <c r="DGS2" s="364" t="s">
        <v>593</v>
      </c>
      <c r="DHA2" s="364" t="s">
        <v>593</v>
      </c>
      <c r="DHI2" s="364" t="s">
        <v>593</v>
      </c>
      <c r="DHQ2" s="364" t="s">
        <v>593</v>
      </c>
      <c r="DHY2" s="364" t="s">
        <v>593</v>
      </c>
      <c r="DIG2" s="364" t="s">
        <v>593</v>
      </c>
      <c r="DIO2" s="364" t="s">
        <v>593</v>
      </c>
      <c r="DIW2" s="364" t="s">
        <v>593</v>
      </c>
      <c r="DJE2" s="364" t="s">
        <v>593</v>
      </c>
      <c r="DJM2" s="364" t="s">
        <v>593</v>
      </c>
      <c r="DJU2" s="364" t="s">
        <v>593</v>
      </c>
      <c r="DKC2" s="364" t="s">
        <v>593</v>
      </c>
      <c r="DKK2" s="364" t="s">
        <v>593</v>
      </c>
      <c r="DKS2" s="364" t="s">
        <v>593</v>
      </c>
      <c r="DLA2" s="364" t="s">
        <v>593</v>
      </c>
      <c r="DLI2" s="364" t="s">
        <v>593</v>
      </c>
      <c r="DLQ2" s="364" t="s">
        <v>593</v>
      </c>
      <c r="DLY2" s="364" t="s">
        <v>593</v>
      </c>
      <c r="DMG2" s="364" t="s">
        <v>593</v>
      </c>
      <c r="DMO2" s="364" t="s">
        <v>593</v>
      </c>
      <c r="DMW2" s="364" t="s">
        <v>593</v>
      </c>
      <c r="DNE2" s="364" t="s">
        <v>593</v>
      </c>
      <c r="DNM2" s="364" t="s">
        <v>593</v>
      </c>
      <c r="DNU2" s="364" t="s">
        <v>593</v>
      </c>
      <c r="DOC2" s="364" t="s">
        <v>593</v>
      </c>
      <c r="DOK2" s="364" t="s">
        <v>593</v>
      </c>
      <c r="DOS2" s="364" t="s">
        <v>593</v>
      </c>
      <c r="DPA2" s="364" t="s">
        <v>593</v>
      </c>
      <c r="DPI2" s="364" t="s">
        <v>593</v>
      </c>
      <c r="DPQ2" s="364" t="s">
        <v>593</v>
      </c>
      <c r="DPY2" s="364" t="s">
        <v>593</v>
      </c>
      <c r="DQG2" s="364" t="s">
        <v>593</v>
      </c>
      <c r="DQO2" s="364" t="s">
        <v>593</v>
      </c>
      <c r="DQW2" s="364" t="s">
        <v>593</v>
      </c>
      <c r="DRE2" s="364" t="s">
        <v>593</v>
      </c>
      <c r="DRM2" s="364" t="s">
        <v>593</v>
      </c>
      <c r="DRU2" s="364" t="s">
        <v>593</v>
      </c>
      <c r="DSC2" s="364" t="s">
        <v>593</v>
      </c>
      <c r="DSK2" s="364" t="s">
        <v>593</v>
      </c>
      <c r="DSS2" s="364" t="s">
        <v>593</v>
      </c>
      <c r="DTA2" s="364" t="s">
        <v>593</v>
      </c>
      <c r="DTI2" s="364" t="s">
        <v>593</v>
      </c>
      <c r="DTQ2" s="364" t="s">
        <v>593</v>
      </c>
      <c r="DTY2" s="364" t="s">
        <v>593</v>
      </c>
      <c r="DUG2" s="364" t="s">
        <v>593</v>
      </c>
      <c r="DUO2" s="364" t="s">
        <v>593</v>
      </c>
      <c r="DUW2" s="364" t="s">
        <v>593</v>
      </c>
      <c r="DVE2" s="364" t="s">
        <v>593</v>
      </c>
      <c r="DVM2" s="364" t="s">
        <v>593</v>
      </c>
      <c r="DVU2" s="364" t="s">
        <v>593</v>
      </c>
      <c r="DWC2" s="364" t="s">
        <v>593</v>
      </c>
      <c r="DWK2" s="364" t="s">
        <v>593</v>
      </c>
      <c r="DWS2" s="364" t="s">
        <v>593</v>
      </c>
      <c r="DXA2" s="364" t="s">
        <v>593</v>
      </c>
      <c r="DXI2" s="364" t="s">
        <v>593</v>
      </c>
      <c r="DXQ2" s="364" t="s">
        <v>593</v>
      </c>
      <c r="DXY2" s="364" t="s">
        <v>593</v>
      </c>
      <c r="DYG2" s="364" t="s">
        <v>593</v>
      </c>
      <c r="DYO2" s="364" t="s">
        <v>593</v>
      </c>
      <c r="DYW2" s="364" t="s">
        <v>593</v>
      </c>
      <c r="DZE2" s="364" t="s">
        <v>593</v>
      </c>
      <c r="DZM2" s="364" t="s">
        <v>593</v>
      </c>
      <c r="DZU2" s="364" t="s">
        <v>593</v>
      </c>
      <c r="EAC2" s="364" t="s">
        <v>593</v>
      </c>
      <c r="EAK2" s="364" t="s">
        <v>593</v>
      </c>
      <c r="EAS2" s="364" t="s">
        <v>593</v>
      </c>
      <c r="EBA2" s="364" t="s">
        <v>593</v>
      </c>
      <c r="EBI2" s="364" t="s">
        <v>593</v>
      </c>
      <c r="EBQ2" s="364" t="s">
        <v>593</v>
      </c>
      <c r="EBY2" s="364" t="s">
        <v>593</v>
      </c>
      <c r="ECG2" s="364" t="s">
        <v>593</v>
      </c>
      <c r="ECO2" s="364" t="s">
        <v>593</v>
      </c>
      <c r="ECW2" s="364" t="s">
        <v>593</v>
      </c>
      <c r="EDE2" s="364" t="s">
        <v>593</v>
      </c>
      <c r="EDM2" s="364" t="s">
        <v>593</v>
      </c>
      <c r="EDU2" s="364" t="s">
        <v>593</v>
      </c>
      <c r="EEC2" s="364" t="s">
        <v>593</v>
      </c>
      <c r="EEK2" s="364" t="s">
        <v>593</v>
      </c>
      <c r="EES2" s="364" t="s">
        <v>593</v>
      </c>
      <c r="EFA2" s="364" t="s">
        <v>593</v>
      </c>
      <c r="EFI2" s="364" t="s">
        <v>593</v>
      </c>
      <c r="EFQ2" s="364" t="s">
        <v>593</v>
      </c>
      <c r="EFY2" s="364" t="s">
        <v>593</v>
      </c>
      <c r="EGG2" s="364" t="s">
        <v>593</v>
      </c>
      <c r="EGO2" s="364" t="s">
        <v>593</v>
      </c>
      <c r="EGW2" s="364" t="s">
        <v>593</v>
      </c>
      <c r="EHE2" s="364" t="s">
        <v>593</v>
      </c>
      <c r="EHM2" s="364" t="s">
        <v>593</v>
      </c>
      <c r="EHU2" s="364" t="s">
        <v>593</v>
      </c>
      <c r="EIC2" s="364" t="s">
        <v>593</v>
      </c>
      <c r="EIK2" s="364" t="s">
        <v>593</v>
      </c>
      <c r="EIS2" s="364" t="s">
        <v>593</v>
      </c>
      <c r="EJA2" s="364" t="s">
        <v>593</v>
      </c>
      <c r="EJI2" s="364" t="s">
        <v>593</v>
      </c>
      <c r="EJQ2" s="364" t="s">
        <v>593</v>
      </c>
      <c r="EJY2" s="364" t="s">
        <v>593</v>
      </c>
      <c r="EKG2" s="364" t="s">
        <v>593</v>
      </c>
      <c r="EKO2" s="364" t="s">
        <v>593</v>
      </c>
      <c r="EKW2" s="364" t="s">
        <v>593</v>
      </c>
      <c r="ELE2" s="364" t="s">
        <v>593</v>
      </c>
      <c r="ELM2" s="364" t="s">
        <v>593</v>
      </c>
      <c r="ELU2" s="364" t="s">
        <v>593</v>
      </c>
      <c r="EMC2" s="364" t="s">
        <v>593</v>
      </c>
      <c r="EMK2" s="364" t="s">
        <v>593</v>
      </c>
      <c r="EMS2" s="364" t="s">
        <v>593</v>
      </c>
      <c r="ENA2" s="364" t="s">
        <v>593</v>
      </c>
      <c r="ENI2" s="364" t="s">
        <v>593</v>
      </c>
      <c r="ENQ2" s="364" t="s">
        <v>593</v>
      </c>
      <c r="ENY2" s="364" t="s">
        <v>593</v>
      </c>
      <c r="EOG2" s="364" t="s">
        <v>593</v>
      </c>
      <c r="EOO2" s="364" t="s">
        <v>593</v>
      </c>
      <c r="EOW2" s="364" t="s">
        <v>593</v>
      </c>
      <c r="EPE2" s="364" t="s">
        <v>593</v>
      </c>
      <c r="EPM2" s="364" t="s">
        <v>593</v>
      </c>
      <c r="EPU2" s="364" t="s">
        <v>593</v>
      </c>
      <c r="EQC2" s="364" t="s">
        <v>593</v>
      </c>
      <c r="EQK2" s="364" t="s">
        <v>593</v>
      </c>
      <c r="EQS2" s="364" t="s">
        <v>593</v>
      </c>
      <c r="ERA2" s="364" t="s">
        <v>593</v>
      </c>
      <c r="ERI2" s="364" t="s">
        <v>593</v>
      </c>
      <c r="ERQ2" s="364" t="s">
        <v>593</v>
      </c>
      <c r="ERY2" s="364" t="s">
        <v>593</v>
      </c>
      <c r="ESG2" s="364" t="s">
        <v>593</v>
      </c>
      <c r="ESO2" s="364" t="s">
        <v>593</v>
      </c>
      <c r="ESW2" s="364" t="s">
        <v>593</v>
      </c>
      <c r="ETE2" s="364" t="s">
        <v>593</v>
      </c>
      <c r="ETM2" s="364" t="s">
        <v>593</v>
      </c>
      <c r="ETU2" s="364" t="s">
        <v>593</v>
      </c>
      <c r="EUC2" s="364" t="s">
        <v>593</v>
      </c>
      <c r="EUK2" s="364" t="s">
        <v>593</v>
      </c>
      <c r="EUS2" s="364" t="s">
        <v>593</v>
      </c>
      <c r="EVA2" s="364" t="s">
        <v>593</v>
      </c>
      <c r="EVI2" s="364" t="s">
        <v>593</v>
      </c>
      <c r="EVQ2" s="364" t="s">
        <v>593</v>
      </c>
      <c r="EVY2" s="364" t="s">
        <v>593</v>
      </c>
      <c r="EWG2" s="364" t="s">
        <v>593</v>
      </c>
      <c r="EWO2" s="364" t="s">
        <v>593</v>
      </c>
      <c r="EWW2" s="364" t="s">
        <v>593</v>
      </c>
      <c r="EXE2" s="364" t="s">
        <v>593</v>
      </c>
      <c r="EXM2" s="364" t="s">
        <v>593</v>
      </c>
      <c r="EXU2" s="364" t="s">
        <v>593</v>
      </c>
      <c r="EYC2" s="364" t="s">
        <v>593</v>
      </c>
      <c r="EYK2" s="364" t="s">
        <v>593</v>
      </c>
      <c r="EYS2" s="364" t="s">
        <v>593</v>
      </c>
      <c r="EZA2" s="364" t="s">
        <v>593</v>
      </c>
      <c r="EZI2" s="364" t="s">
        <v>593</v>
      </c>
      <c r="EZQ2" s="364" t="s">
        <v>593</v>
      </c>
      <c r="EZY2" s="364" t="s">
        <v>593</v>
      </c>
      <c r="FAG2" s="364" t="s">
        <v>593</v>
      </c>
      <c r="FAO2" s="364" t="s">
        <v>593</v>
      </c>
      <c r="FAW2" s="364" t="s">
        <v>593</v>
      </c>
      <c r="FBE2" s="364" t="s">
        <v>593</v>
      </c>
      <c r="FBM2" s="364" t="s">
        <v>593</v>
      </c>
      <c r="FBU2" s="364" t="s">
        <v>593</v>
      </c>
      <c r="FCC2" s="364" t="s">
        <v>593</v>
      </c>
      <c r="FCK2" s="364" t="s">
        <v>593</v>
      </c>
      <c r="FCS2" s="364" t="s">
        <v>593</v>
      </c>
      <c r="FDA2" s="364" t="s">
        <v>593</v>
      </c>
      <c r="FDI2" s="364" t="s">
        <v>593</v>
      </c>
      <c r="FDQ2" s="364" t="s">
        <v>593</v>
      </c>
      <c r="FDY2" s="364" t="s">
        <v>593</v>
      </c>
      <c r="FEG2" s="364" t="s">
        <v>593</v>
      </c>
      <c r="FEO2" s="364" t="s">
        <v>593</v>
      </c>
      <c r="FEW2" s="364" t="s">
        <v>593</v>
      </c>
      <c r="FFE2" s="364" t="s">
        <v>593</v>
      </c>
      <c r="FFM2" s="364" t="s">
        <v>593</v>
      </c>
      <c r="FFU2" s="364" t="s">
        <v>593</v>
      </c>
      <c r="FGC2" s="364" t="s">
        <v>593</v>
      </c>
      <c r="FGK2" s="364" t="s">
        <v>593</v>
      </c>
      <c r="FGS2" s="364" t="s">
        <v>593</v>
      </c>
      <c r="FHA2" s="364" t="s">
        <v>593</v>
      </c>
      <c r="FHI2" s="364" t="s">
        <v>593</v>
      </c>
      <c r="FHQ2" s="364" t="s">
        <v>593</v>
      </c>
      <c r="FHY2" s="364" t="s">
        <v>593</v>
      </c>
      <c r="FIG2" s="364" t="s">
        <v>593</v>
      </c>
      <c r="FIO2" s="364" t="s">
        <v>593</v>
      </c>
      <c r="FIW2" s="364" t="s">
        <v>593</v>
      </c>
      <c r="FJE2" s="364" t="s">
        <v>593</v>
      </c>
      <c r="FJM2" s="364" t="s">
        <v>593</v>
      </c>
      <c r="FJU2" s="364" t="s">
        <v>593</v>
      </c>
      <c r="FKC2" s="364" t="s">
        <v>593</v>
      </c>
      <c r="FKK2" s="364" t="s">
        <v>593</v>
      </c>
      <c r="FKS2" s="364" t="s">
        <v>593</v>
      </c>
      <c r="FLA2" s="364" t="s">
        <v>593</v>
      </c>
      <c r="FLI2" s="364" t="s">
        <v>593</v>
      </c>
      <c r="FLQ2" s="364" t="s">
        <v>593</v>
      </c>
      <c r="FLY2" s="364" t="s">
        <v>593</v>
      </c>
      <c r="FMG2" s="364" t="s">
        <v>593</v>
      </c>
      <c r="FMO2" s="364" t="s">
        <v>593</v>
      </c>
      <c r="FMW2" s="364" t="s">
        <v>593</v>
      </c>
      <c r="FNE2" s="364" t="s">
        <v>593</v>
      </c>
      <c r="FNM2" s="364" t="s">
        <v>593</v>
      </c>
      <c r="FNU2" s="364" t="s">
        <v>593</v>
      </c>
      <c r="FOC2" s="364" t="s">
        <v>593</v>
      </c>
      <c r="FOK2" s="364" t="s">
        <v>593</v>
      </c>
      <c r="FOS2" s="364" t="s">
        <v>593</v>
      </c>
      <c r="FPA2" s="364" t="s">
        <v>593</v>
      </c>
      <c r="FPI2" s="364" t="s">
        <v>593</v>
      </c>
      <c r="FPQ2" s="364" t="s">
        <v>593</v>
      </c>
      <c r="FPY2" s="364" t="s">
        <v>593</v>
      </c>
      <c r="FQG2" s="364" t="s">
        <v>593</v>
      </c>
      <c r="FQO2" s="364" t="s">
        <v>593</v>
      </c>
      <c r="FQW2" s="364" t="s">
        <v>593</v>
      </c>
      <c r="FRE2" s="364" t="s">
        <v>593</v>
      </c>
      <c r="FRM2" s="364" t="s">
        <v>593</v>
      </c>
      <c r="FRU2" s="364" t="s">
        <v>593</v>
      </c>
      <c r="FSC2" s="364" t="s">
        <v>593</v>
      </c>
      <c r="FSK2" s="364" t="s">
        <v>593</v>
      </c>
      <c r="FSS2" s="364" t="s">
        <v>593</v>
      </c>
      <c r="FTA2" s="364" t="s">
        <v>593</v>
      </c>
      <c r="FTI2" s="364" t="s">
        <v>593</v>
      </c>
      <c r="FTQ2" s="364" t="s">
        <v>593</v>
      </c>
      <c r="FTY2" s="364" t="s">
        <v>593</v>
      </c>
      <c r="FUG2" s="364" t="s">
        <v>593</v>
      </c>
      <c r="FUO2" s="364" t="s">
        <v>593</v>
      </c>
      <c r="FUW2" s="364" t="s">
        <v>593</v>
      </c>
      <c r="FVE2" s="364" t="s">
        <v>593</v>
      </c>
      <c r="FVM2" s="364" t="s">
        <v>593</v>
      </c>
      <c r="FVU2" s="364" t="s">
        <v>593</v>
      </c>
      <c r="FWC2" s="364" t="s">
        <v>593</v>
      </c>
      <c r="FWK2" s="364" t="s">
        <v>593</v>
      </c>
      <c r="FWS2" s="364" t="s">
        <v>593</v>
      </c>
      <c r="FXA2" s="364" t="s">
        <v>593</v>
      </c>
      <c r="FXI2" s="364" t="s">
        <v>593</v>
      </c>
      <c r="FXQ2" s="364" t="s">
        <v>593</v>
      </c>
      <c r="FXY2" s="364" t="s">
        <v>593</v>
      </c>
      <c r="FYG2" s="364" t="s">
        <v>593</v>
      </c>
      <c r="FYO2" s="364" t="s">
        <v>593</v>
      </c>
      <c r="FYW2" s="364" t="s">
        <v>593</v>
      </c>
      <c r="FZE2" s="364" t="s">
        <v>593</v>
      </c>
      <c r="FZM2" s="364" t="s">
        <v>593</v>
      </c>
      <c r="FZU2" s="364" t="s">
        <v>593</v>
      </c>
      <c r="GAC2" s="364" t="s">
        <v>593</v>
      </c>
      <c r="GAK2" s="364" t="s">
        <v>593</v>
      </c>
      <c r="GAS2" s="364" t="s">
        <v>593</v>
      </c>
      <c r="GBA2" s="364" t="s">
        <v>593</v>
      </c>
      <c r="GBI2" s="364" t="s">
        <v>593</v>
      </c>
      <c r="GBQ2" s="364" t="s">
        <v>593</v>
      </c>
      <c r="GBY2" s="364" t="s">
        <v>593</v>
      </c>
      <c r="GCG2" s="364" t="s">
        <v>593</v>
      </c>
      <c r="GCO2" s="364" t="s">
        <v>593</v>
      </c>
      <c r="GCW2" s="364" t="s">
        <v>593</v>
      </c>
      <c r="GDE2" s="364" t="s">
        <v>593</v>
      </c>
      <c r="GDM2" s="364" t="s">
        <v>593</v>
      </c>
      <c r="GDU2" s="364" t="s">
        <v>593</v>
      </c>
      <c r="GEC2" s="364" t="s">
        <v>593</v>
      </c>
      <c r="GEK2" s="364" t="s">
        <v>593</v>
      </c>
      <c r="GES2" s="364" t="s">
        <v>593</v>
      </c>
      <c r="GFA2" s="364" t="s">
        <v>593</v>
      </c>
      <c r="GFI2" s="364" t="s">
        <v>593</v>
      </c>
      <c r="GFQ2" s="364" t="s">
        <v>593</v>
      </c>
      <c r="GFY2" s="364" t="s">
        <v>593</v>
      </c>
      <c r="GGG2" s="364" t="s">
        <v>593</v>
      </c>
      <c r="GGO2" s="364" t="s">
        <v>593</v>
      </c>
      <c r="GGW2" s="364" t="s">
        <v>593</v>
      </c>
      <c r="GHE2" s="364" t="s">
        <v>593</v>
      </c>
      <c r="GHM2" s="364" t="s">
        <v>593</v>
      </c>
      <c r="GHU2" s="364" t="s">
        <v>593</v>
      </c>
      <c r="GIC2" s="364" t="s">
        <v>593</v>
      </c>
      <c r="GIK2" s="364" t="s">
        <v>593</v>
      </c>
      <c r="GIS2" s="364" t="s">
        <v>593</v>
      </c>
      <c r="GJA2" s="364" t="s">
        <v>593</v>
      </c>
      <c r="GJI2" s="364" t="s">
        <v>593</v>
      </c>
      <c r="GJQ2" s="364" t="s">
        <v>593</v>
      </c>
      <c r="GJY2" s="364" t="s">
        <v>593</v>
      </c>
      <c r="GKG2" s="364" t="s">
        <v>593</v>
      </c>
      <c r="GKO2" s="364" t="s">
        <v>593</v>
      </c>
      <c r="GKW2" s="364" t="s">
        <v>593</v>
      </c>
      <c r="GLE2" s="364" t="s">
        <v>593</v>
      </c>
      <c r="GLM2" s="364" t="s">
        <v>593</v>
      </c>
      <c r="GLU2" s="364" t="s">
        <v>593</v>
      </c>
      <c r="GMC2" s="364" t="s">
        <v>593</v>
      </c>
      <c r="GMK2" s="364" t="s">
        <v>593</v>
      </c>
      <c r="GMS2" s="364" t="s">
        <v>593</v>
      </c>
      <c r="GNA2" s="364" t="s">
        <v>593</v>
      </c>
      <c r="GNI2" s="364" t="s">
        <v>593</v>
      </c>
      <c r="GNQ2" s="364" t="s">
        <v>593</v>
      </c>
      <c r="GNY2" s="364" t="s">
        <v>593</v>
      </c>
      <c r="GOG2" s="364" t="s">
        <v>593</v>
      </c>
      <c r="GOO2" s="364" t="s">
        <v>593</v>
      </c>
      <c r="GOW2" s="364" t="s">
        <v>593</v>
      </c>
      <c r="GPE2" s="364" t="s">
        <v>593</v>
      </c>
      <c r="GPM2" s="364" t="s">
        <v>593</v>
      </c>
      <c r="GPU2" s="364" t="s">
        <v>593</v>
      </c>
      <c r="GQC2" s="364" t="s">
        <v>593</v>
      </c>
      <c r="GQK2" s="364" t="s">
        <v>593</v>
      </c>
      <c r="GQS2" s="364" t="s">
        <v>593</v>
      </c>
      <c r="GRA2" s="364" t="s">
        <v>593</v>
      </c>
      <c r="GRI2" s="364" t="s">
        <v>593</v>
      </c>
      <c r="GRQ2" s="364" t="s">
        <v>593</v>
      </c>
      <c r="GRY2" s="364" t="s">
        <v>593</v>
      </c>
      <c r="GSG2" s="364" t="s">
        <v>593</v>
      </c>
      <c r="GSO2" s="364" t="s">
        <v>593</v>
      </c>
      <c r="GSW2" s="364" t="s">
        <v>593</v>
      </c>
      <c r="GTE2" s="364" t="s">
        <v>593</v>
      </c>
      <c r="GTM2" s="364" t="s">
        <v>593</v>
      </c>
      <c r="GTU2" s="364" t="s">
        <v>593</v>
      </c>
      <c r="GUC2" s="364" t="s">
        <v>593</v>
      </c>
      <c r="GUK2" s="364" t="s">
        <v>593</v>
      </c>
      <c r="GUS2" s="364" t="s">
        <v>593</v>
      </c>
      <c r="GVA2" s="364" t="s">
        <v>593</v>
      </c>
      <c r="GVI2" s="364" t="s">
        <v>593</v>
      </c>
      <c r="GVQ2" s="364" t="s">
        <v>593</v>
      </c>
      <c r="GVY2" s="364" t="s">
        <v>593</v>
      </c>
      <c r="GWG2" s="364" t="s">
        <v>593</v>
      </c>
      <c r="GWO2" s="364" t="s">
        <v>593</v>
      </c>
      <c r="GWW2" s="364" t="s">
        <v>593</v>
      </c>
      <c r="GXE2" s="364" t="s">
        <v>593</v>
      </c>
      <c r="GXM2" s="364" t="s">
        <v>593</v>
      </c>
      <c r="GXU2" s="364" t="s">
        <v>593</v>
      </c>
      <c r="GYC2" s="364" t="s">
        <v>593</v>
      </c>
      <c r="GYK2" s="364" t="s">
        <v>593</v>
      </c>
      <c r="GYS2" s="364" t="s">
        <v>593</v>
      </c>
      <c r="GZA2" s="364" t="s">
        <v>593</v>
      </c>
      <c r="GZI2" s="364" t="s">
        <v>593</v>
      </c>
      <c r="GZQ2" s="364" t="s">
        <v>593</v>
      </c>
      <c r="GZY2" s="364" t="s">
        <v>593</v>
      </c>
      <c r="HAG2" s="364" t="s">
        <v>593</v>
      </c>
      <c r="HAO2" s="364" t="s">
        <v>593</v>
      </c>
      <c r="HAW2" s="364" t="s">
        <v>593</v>
      </c>
      <c r="HBE2" s="364" t="s">
        <v>593</v>
      </c>
      <c r="HBM2" s="364" t="s">
        <v>593</v>
      </c>
      <c r="HBU2" s="364" t="s">
        <v>593</v>
      </c>
      <c r="HCC2" s="364" t="s">
        <v>593</v>
      </c>
      <c r="HCK2" s="364" t="s">
        <v>593</v>
      </c>
      <c r="HCS2" s="364" t="s">
        <v>593</v>
      </c>
      <c r="HDA2" s="364" t="s">
        <v>593</v>
      </c>
      <c r="HDI2" s="364" t="s">
        <v>593</v>
      </c>
      <c r="HDQ2" s="364" t="s">
        <v>593</v>
      </c>
      <c r="HDY2" s="364" t="s">
        <v>593</v>
      </c>
      <c r="HEG2" s="364" t="s">
        <v>593</v>
      </c>
      <c r="HEO2" s="364" t="s">
        <v>593</v>
      </c>
      <c r="HEW2" s="364" t="s">
        <v>593</v>
      </c>
      <c r="HFE2" s="364" t="s">
        <v>593</v>
      </c>
      <c r="HFM2" s="364" t="s">
        <v>593</v>
      </c>
      <c r="HFU2" s="364" t="s">
        <v>593</v>
      </c>
      <c r="HGC2" s="364" t="s">
        <v>593</v>
      </c>
      <c r="HGK2" s="364" t="s">
        <v>593</v>
      </c>
      <c r="HGS2" s="364" t="s">
        <v>593</v>
      </c>
      <c r="HHA2" s="364" t="s">
        <v>593</v>
      </c>
      <c r="HHI2" s="364" t="s">
        <v>593</v>
      </c>
      <c r="HHQ2" s="364" t="s">
        <v>593</v>
      </c>
      <c r="HHY2" s="364" t="s">
        <v>593</v>
      </c>
      <c r="HIG2" s="364" t="s">
        <v>593</v>
      </c>
      <c r="HIO2" s="364" t="s">
        <v>593</v>
      </c>
      <c r="HIW2" s="364" t="s">
        <v>593</v>
      </c>
      <c r="HJE2" s="364" t="s">
        <v>593</v>
      </c>
      <c r="HJM2" s="364" t="s">
        <v>593</v>
      </c>
      <c r="HJU2" s="364" t="s">
        <v>593</v>
      </c>
      <c r="HKC2" s="364" t="s">
        <v>593</v>
      </c>
      <c r="HKK2" s="364" t="s">
        <v>593</v>
      </c>
      <c r="HKS2" s="364" t="s">
        <v>593</v>
      </c>
      <c r="HLA2" s="364" t="s">
        <v>593</v>
      </c>
      <c r="HLI2" s="364" t="s">
        <v>593</v>
      </c>
      <c r="HLQ2" s="364" t="s">
        <v>593</v>
      </c>
      <c r="HLY2" s="364" t="s">
        <v>593</v>
      </c>
      <c r="HMG2" s="364" t="s">
        <v>593</v>
      </c>
      <c r="HMO2" s="364" t="s">
        <v>593</v>
      </c>
      <c r="HMW2" s="364" t="s">
        <v>593</v>
      </c>
      <c r="HNE2" s="364" t="s">
        <v>593</v>
      </c>
      <c r="HNM2" s="364" t="s">
        <v>593</v>
      </c>
      <c r="HNU2" s="364" t="s">
        <v>593</v>
      </c>
      <c r="HOC2" s="364" t="s">
        <v>593</v>
      </c>
      <c r="HOK2" s="364" t="s">
        <v>593</v>
      </c>
      <c r="HOS2" s="364" t="s">
        <v>593</v>
      </c>
      <c r="HPA2" s="364" t="s">
        <v>593</v>
      </c>
      <c r="HPI2" s="364" t="s">
        <v>593</v>
      </c>
      <c r="HPQ2" s="364" t="s">
        <v>593</v>
      </c>
      <c r="HPY2" s="364" t="s">
        <v>593</v>
      </c>
      <c r="HQG2" s="364" t="s">
        <v>593</v>
      </c>
      <c r="HQO2" s="364" t="s">
        <v>593</v>
      </c>
      <c r="HQW2" s="364" t="s">
        <v>593</v>
      </c>
      <c r="HRE2" s="364" t="s">
        <v>593</v>
      </c>
      <c r="HRM2" s="364" t="s">
        <v>593</v>
      </c>
      <c r="HRU2" s="364" t="s">
        <v>593</v>
      </c>
      <c r="HSC2" s="364" t="s">
        <v>593</v>
      </c>
      <c r="HSK2" s="364" t="s">
        <v>593</v>
      </c>
      <c r="HSS2" s="364" t="s">
        <v>593</v>
      </c>
      <c r="HTA2" s="364" t="s">
        <v>593</v>
      </c>
      <c r="HTI2" s="364" t="s">
        <v>593</v>
      </c>
      <c r="HTQ2" s="364" t="s">
        <v>593</v>
      </c>
      <c r="HTY2" s="364" t="s">
        <v>593</v>
      </c>
      <c r="HUG2" s="364" t="s">
        <v>593</v>
      </c>
      <c r="HUO2" s="364" t="s">
        <v>593</v>
      </c>
      <c r="HUW2" s="364" t="s">
        <v>593</v>
      </c>
      <c r="HVE2" s="364" t="s">
        <v>593</v>
      </c>
      <c r="HVM2" s="364" t="s">
        <v>593</v>
      </c>
      <c r="HVU2" s="364" t="s">
        <v>593</v>
      </c>
      <c r="HWC2" s="364" t="s">
        <v>593</v>
      </c>
      <c r="HWK2" s="364" t="s">
        <v>593</v>
      </c>
      <c r="HWS2" s="364" t="s">
        <v>593</v>
      </c>
      <c r="HXA2" s="364" t="s">
        <v>593</v>
      </c>
      <c r="HXI2" s="364" t="s">
        <v>593</v>
      </c>
      <c r="HXQ2" s="364" t="s">
        <v>593</v>
      </c>
      <c r="HXY2" s="364" t="s">
        <v>593</v>
      </c>
      <c r="HYG2" s="364" t="s">
        <v>593</v>
      </c>
      <c r="HYO2" s="364" t="s">
        <v>593</v>
      </c>
      <c r="HYW2" s="364" t="s">
        <v>593</v>
      </c>
      <c r="HZE2" s="364" t="s">
        <v>593</v>
      </c>
      <c r="HZM2" s="364" t="s">
        <v>593</v>
      </c>
      <c r="HZU2" s="364" t="s">
        <v>593</v>
      </c>
      <c r="IAC2" s="364" t="s">
        <v>593</v>
      </c>
      <c r="IAK2" s="364" t="s">
        <v>593</v>
      </c>
      <c r="IAS2" s="364" t="s">
        <v>593</v>
      </c>
      <c r="IBA2" s="364" t="s">
        <v>593</v>
      </c>
      <c r="IBI2" s="364" t="s">
        <v>593</v>
      </c>
      <c r="IBQ2" s="364" t="s">
        <v>593</v>
      </c>
      <c r="IBY2" s="364" t="s">
        <v>593</v>
      </c>
      <c r="ICG2" s="364" t="s">
        <v>593</v>
      </c>
      <c r="ICO2" s="364" t="s">
        <v>593</v>
      </c>
      <c r="ICW2" s="364" t="s">
        <v>593</v>
      </c>
      <c r="IDE2" s="364" t="s">
        <v>593</v>
      </c>
      <c r="IDM2" s="364" t="s">
        <v>593</v>
      </c>
      <c r="IDU2" s="364" t="s">
        <v>593</v>
      </c>
      <c r="IEC2" s="364" t="s">
        <v>593</v>
      </c>
      <c r="IEK2" s="364" t="s">
        <v>593</v>
      </c>
      <c r="IES2" s="364" t="s">
        <v>593</v>
      </c>
      <c r="IFA2" s="364" t="s">
        <v>593</v>
      </c>
      <c r="IFI2" s="364" t="s">
        <v>593</v>
      </c>
      <c r="IFQ2" s="364" t="s">
        <v>593</v>
      </c>
      <c r="IFY2" s="364" t="s">
        <v>593</v>
      </c>
      <c r="IGG2" s="364" t="s">
        <v>593</v>
      </c>
      <c r="IGO2" s="364" t="s">
        <v>593</v>
      </c>
      <c r="IGW2" s="364" t="s">
        <v>593</v>
      </c>
      <c r="IHE2" s="364" t="s">
        <v>593</v>
      </c>
      <c r="IHM2" s="364" t="s">
        <v>593</v>
      </c>
      <c r="IHU2" s="364" t="s">
        <v>593</v>
      </c>
      <c r="IIC2" s="364" t="s">
        <v>593</v>
      </c>
      <c r="IIK2" s="364" t="s">
        <v>593</v>
      </c>
      <c r="IIS2" s="364" t="s">
        <v>593</v>
      </c>
      <c r="IJA2" s="364" t="s">
        <v>593</v>
      </c>
      <c r="IJI2" s="364" t="s">
        <v>593</v>
      </c>
      <c r="IJQ2" s="364" t="s">
        <v>593</v>
      </c>
      <c r="IJY2" s="364" t="s">
        <v>593</v>
      </c>
      <c r="IKG2" s="364" t="s">
        <v>593</v>
      </c>
      <c r="IKO2" s="364" t="s">
        <v>593</v>
      </c>
      <c r="IKW2" s="364" t="s">
        <v>593</v>
      </c>
      <c r="ILE2" s="364" t="s">
        <v>593</v>
      </c>
      <c r="ILM2" s="364" t="s">
        <v>593</v>
      </c>
      <c r="ILU2" s="364" t="s">
        <v>593</v>
      </c>
      <c r="IMC2" s="364" t="s">
        <v>593</v>
      </c>
      <c r="IMK2" s="364" t="s">
        <v>593</v>
      </c>
      <c r="IMS2" s="364" t="s">
        <v>593</v>
      </c>
      <c r="INA2" s="364" t="s">
        <v>593</v>
      </c>
      <c r="INI2" s="364" t="s">
        <v>593</v>
      </c>
      <c r="INQ2" s="364" t="s">
        <v>593</v>
      </c>
      <c r="INY2" s="364" t="s">
        <v>593</v>
      </c>
      <c r="IOG2" s="364" t="s">
        <v>593</v>
      </c>
      <c r="IOO2" s="364" t="s">
        <v>593</v>
      </c>
      <c r="IOW2" s="364" t="s">
        <v>593</v>
      </c>
      <c r="IPE2" s="364" t="s">
        <v>593</v>
      </c>
      <c r="IPM2" s="364" t="s">
        <v>593</v>
      </c>
      <c r="IPU2" s="364" t="s">
        <v>593</v>
      </c>
      <c r="IQC2" s="364" t="s">
        <v>593</v>
      </c>
      <c r="IQK2" s="364" t="s">
        <v>593</v>
      </c>
      <c r="IQS2" s="364" t="s">
        <v>593</v>
      </c>
      <c r="IRA2" s="364" t="s">
        <v>593</v>
      </c>
      <c r="IRI2" s="364" t="s">
        <v>593</v>
      </c>
      <c r="IRQ2" s="364" t="s">
        <v>593</v>
      </c>
      <c r="IRY2" s="364" t="s">
        <v>593</v>
      </c>
      <c r="ISG2" s="364" t="s">
        <v>593</v>
      </c>
      <c r="ISO2" s="364" t="s">
        <v>593</v>
      </c>
      <c r="ISW2" s="364" t="s">
        <v>593</v>
      </c>
      <c r="ITE2" s="364" t="s">
        <v>593</v>
      </c>
      <c r="ITM2" s="364" t="s">
        <v>593</v>
      </c>
      <c r="ITU2" s="364" t="s">
        <v>593</v>
      </c>
      <c r="IUC2" s="364" t="s">
        <v>593</v>
      </c>
      <c r="IUK2" s="364" t="s">
        <v>593</v>
      </c>
      <c r="IUS2" s="364" t="s">
        <v>593</v>
      </c>
      <c r="IVA2" s="364" t="s">
        <v>593</v>
      </c>
      <c r="IVI2" s="364" t="s">
        <v>593</v>
      </c>
      <c r="IVQ2" s="364" t="s">
        <v>593</v>
      </c>
      <c r="IVY2" s="364" t="s">
        <v>593</v>
      </c>
      <c r="IWG2" s="364" t="s">
        <v>593</v>
      </c>
      <c r="IWO2" s="364" t="s">
        <v>593</v>
      </c>
      <c r="IWW2" s="364" t="s">
        <v>593</v>
      </c>
      <c r="IXE2" s="364" t="s">
        <v>593</v>
      </c>
      <c r="IXM2" s="364" t="s">
        <v>593</v>
      </c>
      <c r="IXU2" s="364" t="s">
        <v>593</v>
      </c>
      <c r="IYC2" s="364" t="s">
        <v>593</v>
      </c>
      <c r="IYK2" s="364" t="s">
        <v>593</v>
      </c>
      <c r="IYS2" s="364" t="s">
        <v>593</v>
      </c>
      <c r="IZA2" s="364" t="s">
        <v>593</v>
      </c>
      <c r="IZI2" s="364" t="s">
        <v>593</v>
      </c>
      <c r="IZQ2" s="364" t="s">
        <v>593</v>
      </c>
      <c r="IZY2" s="364" t="s">
        <v>593</v>
      </c>
      <c r="JAG2" s="364" t="s">
        <v>593</v>
      </c>
      <c r="JAO2" s="364" t="s">
        <v>593</v>
      </c>
      <c r="JAW2" s="364" t="s">
        <v>593</v>
      </c>
      <c r="JBE2" s="364" t="s">
        <v>593</v>
      </c>
      <c r="JBM2" s="364" t="s">
        <v>593</v>
      </c>
      <c r="JBU2" s="364" t="s">
        <v>593</v>
      </c>
      <c r="JCC2" s="364" t="s">
        <v>593</v>
      </c>
      <c r="JCK2" s="364" t="s">
        <v>593</v>
      </c>
      <c r="JCS2" s="364" t="s">
        <v>593</v>
      </c>
      <c r="JDA2" s="364" t="s">
        <v>593</v>
      </c>
      <c r="JDI2" s="364" t="s">
        <v>593</v>
      </c>
      <c r="JDQ2" s="364" t="s">
        <v>593</v>
      </c>
      <c r="JDY2" s="364" t="s">
        <v>593</v>
      </c>
      <c r="JEG2" s="364" t="s">
        <v>593</v>
      </c>
      <c r="JEO2" s="364" t="s">
        <v>593</v>
      </c>
      <c r="JEW2" s="364" t="s">
        <v>593</v>
      </c>
      <c r="JFE2" s="364" t="s">
        <v>593</v>
      </c>
      <c r="JFM2" s="364" t="s">
        <v>593</v>
      </c>
      <c r="JFU2" s="364" t="s">
        <v>593</v>
      </c>
      <c r="JGC2" s="364" t="s">
        <v>593</v>
      </c>
      <c r="JGK2" s="364" t="s">
        <v>593</v>
      </c>
      <c r="JGS2" s="364" t="s">
        <v>593</v>
      </c>
      <c r="JHA2" s="364" t="s">
        <v>593</v>
      </c>
      <c r="JHI2" s="364" t="s">
        <v>593</v>
      </c>
      <c r="JHQ2" s="364" t="s">
        <v>593</v>
      </c>
      <c r="JHY2" s="364" t="s">
        <v>593</v>
      </c>
      <c r="JIG2" s="364" t="s">
        <v>593</v>
      </c>
      <c r="JIO2" s="364" t="s">
        <v>593</v>
      </c>
      <c r="JIW2" s="364" t="s">
        <v>593</v>
      </c>
      <c r="JJE2" s="364" t="s">
        <v>593</v>
      </c>
      <c r="JJM2" s="364" t="s">
        <v>593</v>
      </c>
      <c r="JJU2" s="364" t="s">
        <v>593</v>
      </c>
      <c r="JKC2" s="364" t="s">
        <v>593</v>
      </c>
      <c r="JKK2" s="364" t="s">
        <v>593</v>
      </c>
      <c r="JKS2" s="364" t="s">
        <v>593</v>
      </c>
      <c r="JLA2" s="364" t="s">
        <v>593</v>
      </c>
      <c r="JLI2" s="364" t="s">
        <v>593</v>
      </c>
      <c r="JLQ2" s="364" t="s">
        <v>593</v>
      </c>
      <c r="JLY2" s="364" t="s">
        <v>593</v>
      </c>
      <c r="JMG2" s="364" t="s">
        <v>593</v>
      </c>
      <c r="JMO2" s="364" t="s">
        <v>593</v>
      </c>
      <c r="JMW2" s="364" t="s">
        <v>593</v>
      </c>
      <c r="JNE2" s="364" t="s">
        <v>593</v>
      </c>
      <c r="JNM2" s="364" t="s">
        <v>593</v>
      </c>
      <c r="JNU2" s="364" t="s">
        <v>593</v>
      </c>
      <c r="JOC2" s="364" t="s">
        <v>593</v>
      </c>
      <c r="JOK2" s="364" t="s">
        <v>593</v>
      </c>
      <c r="JOS2" s="364" t="s">
        <v>593</v>
      </c>
      <c r="JPA2" s="364" t="s">
        <v>593</v>
      </c>
      <c r="JPI2" s="364" t="s">
        <v>593</v>
      </c>
      <c r="JPQ2" s="364" t="s">
        <v>593</v>
      </c>
      <c r="JPY2" s="364" t="s">
        <v>593</v>
      </c>
      <c r="JQG2" s="364" t="s">
        <v>593</v>
      </c>
      <c r="JQO2" s="364" t="s">
        <v>593</v>
      </c>
      <c r="JQW2" s="364" t="s">
        <v>593</v>
      </c>
      <c r="JRE2" s="364" t="s">
        <v>593</v>
      </c>
      <c r="JRM2" s="364" t="s">
        <v>593</v>
      </c>
      <c r="JRU2" s="364" t="s">
        <v>593</v>
      </c>
      <c r="JSC2" s="364" t="s">
        <v>593</v>
      </c>
      <c r="JSK2" s="364" t="s">
        <v>593</v>
      </c>
      <c r="JSS2" s="364" t="s">
        <v>593</v>
      </c>
      <c r="JTA2" s="364" t="s">
        <v>593</v>
      </c>
      <c r="JTI2" s="364" t="s">
        <v>593</v>
      </c>
      <c r="JTQ2" s="364" t="s">
        <v>593</v>
      </c>
      <c r="JTY2" s="364" t="s">
        <v>593</v>
      </c>
      <c r="JUG2" s="364" t="s">
        <v>593</v>
      </c>
      <c r="JUO2" s="364" t="s">
        <v>593</v>
      </c>
      <c r="JUW2" s="364" t="s">
        <v>593</v>
      </c>
      <c r="JVE2" s="364" t="s">
        <v>593</v>
      </c>
      <c r="JVM2" s="364" t="s">
        <v>593</v>
      </c>
      <c r="JVU2" s="364" t="s">
        <v>593</v>
      </c>
      <c r="JWC2" s="364" t="s">
        <v>593</v>
      </c>
      <c r="JWK2" s="364" t="s">
        <v>593</v>
      </c>
      <c r="JWS2" s="364" t="s">
        <v>593</v>
      </c>
      <c r="JXA2" s="364" t="s">
        <v>593</v>
      </c>
      <c r="JXI2" s="364" t="s">
        <v>593</v>
      </c>
      <c r="JXQ2" s="364" t="s">
        <v>593</v>
      </c>
      <c r="JXY2" s="364" t="s">
        <v>593</v>
      </c>
      <c r="JYG2" s="364" t="s">
        <v>593</v>
      </c>
      <c r="JYO2" s="364" t="s">
        <v>593</v>
      </c>
      <c r="JYW2" s="364" t="s">
        <v>593</v>
      </c>
      <c r="JZE2" s="364" t="s">
        <v>593</v>
      </c>
      <c r="JZM2" s="364" t="s">
        <v>593</v>
      </c>
      <c r="JZU2" s="364" t="s">
        <v>593</v>
      </c>
      <c r="KAC2" s="364" t="s">
        <v>593</v>
      </c>
      <c r="KAK2" s="364" t="s">
        <v>593</v>
      </c>
      <c r="KAS2" s="364" t="s">
        <v>593</v>
      </c>
      <c r="KBA2" s="364" t="s">
        <v>593</v>
      </c>
      <c r="KBI2" s="364" t="s">
        <v>593</v>
      </c>
      <c r="KBQ2" s="364" t="s">
        <v>593</v>
      </c>
      <c r="KBY2" s="364" t="s">
        <v>593</v>
      </c>
      <c r="KCG2" s="364" t="s">
        <v>593</v>
      </c>
      <c r="KCO2" s="364" t="s">
        <v>593</v>
      </c>
      <c r="KCW2" s="364" t="s">
        <v>593</v>
      </c>
      <c r="KDE2" s="364" t="s">
        <v>593</v>
      </c>
      <c r="KDM2" s="364" t="s">
        <v>593</v>
      </c>
      <c r="KDU2" s="364" t="s">
        <v>593</v>
      </c>
      <c r="KEC2" s="364" t="s">
        <v>593</v>
      </c>
      <c r="KEK2" s="364" t="s">
        <v>593</v>
      </c>
      <c r="KES2" s="364" t="s">
        <v>593</v>
      </c>
      <c r="KFA2" s="364" t="s">
        <v>593</v>
      </c>
      <c r="KFI2" s="364" t="s">
        <v>593</v>
      </c>
      <c r="KFQ2" s="364" t="s">
        <v>593</v>
      </c>
      <c r="KFY2" s="364" t="s">
        <v>593</v>
      </c>
      <c r="KGG2" s="364" t="s">
        <v>593</v>
      </c>
      <c r="KGO2" s="364" t="s">
        <v>593</v>
      </c>
      <c r="KGW2" s="364" t="s">
        <v>593</v>
      </c>
      <c r="KHE2" s="364" t="s">
        <v>593</v>
      </c>
      <c r="KHM2" s="364" t="s">
        <v>593</v>
      </c>
      <c r="KHU2" s="364" t="s">
        <v>593</v>
      </c>
      <c r="KIC2" s="364" t="s">
        <v>593</v>
      </c>
      <c r="KIK2" s="364" t="s">
        <v>593</v>
      </c>
      <c r="KIS2" s="364" t="s">
        <v>593</v>
      </c>
      <c r="KJA2" s="364" t="s">
        <v>593</v>
      </c>
      <c r="KJI2" s="364" t="s">
        <v>593</v>
      </c>
      <c r="KJQ2" s="364" t="s">
        <v>593</v>
      </c>
      <c r="KJY2" s="364" t="s">
        <v>593</v>
      </c>
      <c r="KKG2" s="364" t="s">
        <v>593</v>
      </c>
      <c r="KKO2" s="364" t="s">
        <v>593</v>
      </c>
      <c r="KKW2" s="364" t="s">
        <v>593</v>
      </c>
      <c r="KLE2" s="364" t="s">
        <v>593</v>
      </c>
      <c r="KLM2" s="364" t="s">
        <v>593</v>
      </c>
      <c r="KLU2" s="364" t="s">
        <v>593</v>
      </c>
      <c r="KMC2" s="364" t="s">
        <v>593</v>
      </c>
      <c r="KMK2" s="364" t="s">
        <v>593</v>
      </c>
      <c r="KMS2" s="364" t="s">
        <v>593</v>
      </c>
      <c r="KNA2" s="364" t="s">
        <v>593</v>
      </c>
      <c r="KNI2" s="364" t="s">
        <v>593</v>
      </c>
      <c r="KNQ2" s="364" t="s">
        <v>593</v>
      </c>
      <c r="KNY2" s="364" t="s">
        <v>593</v>
      </c>
      <c r="KOG2" s="364" t="s">
        <v>593</v>
      </c>
      <c r="KOO2" s="364" t="s">
        <v>593</v>
      </c>
      <c r="KOW2" s="364" t="s">
        <v>593</v>
      </c>
      <c r="KPE2" s="364" t="s">
        <v>593</v>
      </c>
      <c r="KPM2" s="364" t="s">
        <v>593</v>
      </c>
      <c r="KPU2" s="364" t="s">
        <v>593</v>
      </c>
      <c r="KQC2" s="364" t="s">
        <v>593</v>
      </c>
      <c r="KQK2" s="364" t="s">
        <v>593</v>
      </c>
      <c r="KQS2" s="364" t="s">
        <v>593</v>
      </c>
      <c r="KRA2" s="364" t="s">
        <v>593</v>
      </c>
      <c r="KRI2" s="364" t="s">
        <v>593</v>
      </c>
      <c r="KRQ2" s="364" t="s">
        <v>593</v>
      </c>
      <c r="KRY2" s="364" t="s">
        <v>593</v>
      </c>
      <c r="KSG2" s="364" t="s">
        <v>593</v>
      </c>
      <c r="KSO2" s="364" t="s">
        <v>593</v>
      </c>
      <c r="KSW2" s="364" t="s">
        <v>593</v>
      </c>
      <c r="KTE2" s="364" t="s">
        <v>593</v>
      </c>
      <c r="KTM2" s="364" t="s">
        <v>593</v>
      </c>
      <c r="KTU2" s="364" t="s">
        <v>593</v>
      </c>
      <c r="KUC2" s="364" t="s">
        <v>593</v>
      </c>
      <c r="KUK2" s="364" t="s">
        <v>593</v>
      </c>
      <c r="KUS2" s="364" t="s">
        <v>593</v>
      </c>
      <c r="KVA2" s="364" t="s">
        <v>593</v>
      </c>
      <c r="KVI2" s="364" t="s">
        <v>593</v>
      </c>
      <c r="KVQ2" s="364" t="s">
        <v>593</v>
      </c>
      <c r="KVY2" s="364" t="s">
        <v>593</v>
      </c>
      <c r="KWG2" s="364" t="s">
        <v>593</v>
      </c>
      <c r="KWO2" s="364" t="s">
        <v>593</v>
      </c>
      <c r="KWW2" s="364" t="s">
        <v>593</v>
      </c>
      <c r="KXE2" s="364" t="s">
        <v>593</v>
      </c>
      <c r="KXM2" s="364" t="s">
        <v>593</v>
      </c>
      <c r="KXU2" s="364" t="s">
        <v>593</v>
      </c>
      <c r="KYC2" s="364" t="s">
        <v>593</v>
      </c>
      <c r="KYK2" s="364" t="s">
        <v>593</v>
      </c>
      <c r="KYS2" s="364" t="s">
        <v>593</v>
      </c>
      <c r="KZA2" s="364" t="s">
        <v>593</v>
      </c>
      <c r="KZI2" s="364" t="s">
        <v>593</v>
      </c>
      <c r="KZQ2" s="364" t="s">
        <v>593</v>
      </c>
      <c r="KZY2" s="364" t="s">
        <v>593</v>
      </c>
      <c r="LAG2" s="364" t="s">
        <v>593</v>
      </c>
      <c r="LAO2" s="364" t="s">
        <v>593</v>
      </c>
      <c r="LAW2" s="364" t="s">
        <v>593</v>
      </c>
      <c r="LBE2" s="364" t="s">
        <v>593</v>
      </c>
      <c r="LBM2" s="364" t="s">
        <v>593</v>
      </c>
      <c r="LBU2" s="364" t="s">
        <v>593</v>
      </c>
      <c r="LCC2" s="364" t="s">
        <v>593</v>
      </c>
      <c r="LCK2" s="364" t="s">
        <v>593</v>
      </c>
      <c r="LCS2" s="364" t="s">
        <v>593</v>
      </c>
      <c r="LDA2" s="364" t="s">
        <v>593</v>
      </c>
      <c r="LDI2" s="364" t="s">
        <v>593</v>
      </c>
      <c r="LDQ2" s="364" t="s">
        <v>593</v>
      </c>
      <c r="LDY2" s="364" t="s">
        <v>593</v>
      </c>
      <c r="LEG2" s="364" t="s">
        <v>593</v>
      </c>
      <c r="LEO2" s="364" t="s">
        <v>593</v>
      </c>
      <c r="LEW2" s="364" t="s">
        <v>593</v>
      </c>
      <c r="LFE2" s="364" t="s">
        <v>593</v>
      </c>
      <c r="LFM2" s="364" t="s">
        <v>593</v>
      </c>
      <c r="LFU2" s="364" t="s">
        <v>593</v>
      </c>
      <c r="LGC2" s="364" t="s">
        <v>593</v>
      </c>
      <c r="LGK2" s="364" t="s">
        <v>593</v>
      </c>
      <c r="LGS2" s="364" t="s">
        <v>593</v>
      </c>
      <c r="LHA2" s="364" t="s">
        <v>593</v>
      </c>
      <c r="LHI2" s="364" t="s">
        <v>593</v>
      </c>
      <c r="LHQ2" s="364" t="s">
        <v>593</v>
      </c>
      <c r="LHY2" s="364" t="s">
        <v>593</v>
      </c>
      <c r="LIG2" s="364" t="s">
        <v>593</v>
      </c>
      <c r="LIO2" s="364" t="s">
        <v>593</v>
      </c>
      <c r="LIW2" s="364" t="s">
        <v>593</v>
      </c>
      <c r="LJE2" s="364" t="s">
        <v>593</v>
      </c>
      <c r="LJM2" s="364" t="s">
        <v>593</v>
      </c>
      <c r="LJU2" s="364" t="s">
        <v>593</v>
      </c>
      <c r="LKC2" s="364" t="s">
        <v>593</v>
      </c>
      <c r="LKK2" s="364" t="s">
        <v>593</v>
      </c>
      <c r="LKS2" s="364" t="s">
        <v>593</v>
      </c>
      <c r="LLA2" s="364" t="s">
        <v>593</v>
      </c>
      <c r="LLI2" s="364" t="s">
        <v>593</v>
      </c>
      <c r="LLQ2" s="364" t="s">
        <v>593</v>
      </c>
      <c r="LLY2" s="364" t="s">
        <v>593</v>
      </c>
      <c r="LMG2" s="364" t="s">
        <v>593</v>
      </c>
      <c r="LMO2" s="364" t="s">
        <v>593</v>
      </c>
      <c r="LMW2" s="364" t="s">
        <v>593</v>
      </c>
      <c r="LNE2" s="364" t="s">
        <v>593</v>
      </c>
      <c r="LNM2" s="364" t="s">
        <v>593</v>
      </c>
      <c r="LNU2" s="364" t="s">
        <v>593</v>
      </c>
      <c r="LOC2" s="364" t="s">
        <v>593</v>
      </c>
      <c r="LOK2" s="364" t="s">
        <v>593</v>
      </c>
      <c r="LOS2" s="364" t="s">
        <v>593</v>
      </c>
      <c r="LPA2" s="364" t="s">
        <v>593</v>
      </c>
      <c r="LPI2" s="364" t="s">
        <v>593</v>
      </c>
      <c r="LPQ2" s="364" t="s">
        <v>593</v>
      </c>
      <c r="LPY2" s="364" t="s">
        <v>593</v>
      </c>
      <c r="LQG2" s="364" t="s">
        <v>593</v>
      </c>
      <c r="LQO2" s="364" t="s">
        <v>593</v>
      </c>
      <c r="LQW2" s="364" t="s">
        <v>593</v>
      </c>
      <c r="LRE2" s="364" t="s">
        <v>593</v>
      </c>
      <c r="LRM2" s="364" t="s">
        <v>593</v>
      </c>
      <c r="LRU2" s="364" t="s">
        <v>593</v>
      </c>
      <c r="LSC2" s="364" t="s">
        <v>593</v>
      </c>
      <c r="LSK2" s="364" t="s">
        <v>593</v>
      </c>
      <c r="LSS2" s="364" t="s">
        <v>593</v>
      </c>
      <c r="LTA2" s="364" t="s">
        <v>593</v>
      </c>
      <c r="LTI2" s="364" t="s">
        <v>593</v>
      </c>
      <c r="LTQ2" s="364" t="s">
        <v>593</v>
      </c>
      <c r="LTY2" s="364" t="s">
        <v>593</v>
      </c>
      <c r="LUG2" s="364" t="s">
        <v>593</v>
      </c>
      <c r="LUO2" s="364" t="s">
        <v>593</v>
      </c>
      <c r="LUW2" s="364" t="s">
        <v>593</v>
      </c>
      <c r="LVE2" s="364" t="s">
        <v>593</v>
      </c>
      <c r="LVM2" s="364" t="s">
        <v>593</v>
      </c>
      <c r="LVU2" s="364" t="s">
        <v>593</v>
      </c>
      <c r="LWC2" s="364" t="s">
        <v>593</v>
      </c>
      <c r="LWK2" s="364" t="s">
        <v>593</v>
      </c>
      <c r="LWS2" s="364" t="s">
        <v>593</v>
      </c>
      <c r="LXA2" s="364" t="s">
        <v>593</v>
      </c>
      <c r="LXI2" s="364" t="s">
        <v>593</v>
      </c>
      <c r="LXQ2" s="364" t="s">
        <v>593</v>
      </c>
      <c r="LXY2" s="364" t="s">
        <v>593</v>
      </c>
      <c r="LYG2" s="364" t="s">
        <v>593</v>
      </c>
      <c r="LYO2" s="364" t="s">
        <v>593</v>
      </c>
      <c r="LYW2" s="364" t="s">
        <v>593</v>
      </c>
      <c r="LZE2" s="364" t="s">
        <v>593</v>
      </c>
      <c r="LZM2" s="364" t="s">
        <v>593</v>
      </c>
      <c r="LZU2" s="364" t="s">
        <v>593</v>
      </c>
      <c r="MAC2" s="364" t="s">
        <v>593</v>
      </c>
      <c r="MAK2" s="364" t="s">
        <v>593</v>
      </c>
      <c r="MAS2" s="364" t="s">
        <v>593</v>
      </c>
      <c r="MBA2" s="364" t="s">
        <v>593</v>
      </c>
      <c r="MBI2" s="364" t="s">
        <v>593</v>
      </c>
      <c r="MBQ2" s="364" t="s">
        <v>593</v>
      </c>
      <c r="MBY2" s="364" t="s">
        <v>593</v>
      </c>
      <c r="MCG2" s="364" t="s">
        <v>593</v>
      </c>
      <c r="MCO2" s="364" t="s">
        <v>593</v>
      </c>
      <c r="MCW2" s="364" t="s">
        <v>593</v>
      </c>
      <c r="MDE2" s="364" t="s">
        <v>593</v>
      </c>
      <c r="MDM2" s="364" t="s">
        <v>593</v>
      </c>
      <c r="MDU2" s="364" t="s">
        <v>593</v>
      </c>
      <c r="MEC2" s="364" t="s">
        <v>593</v>
      </c>
      <c r="MEK2" s="364" t="s">
        <v>593</v>
      </c>
      <c r="MES2" s="364" t="s">
        <v>593</v>
      </c>
      <c r="MFA2" s="364" t="s">
        <v>593</v>
      </c>
      <c r="MFI2" s="364" t="s">
        <v>593</v>
      </c>
      <c r="MFQ2" s="364" t="s">
        <v>593</v>
      </c>
      <c r="MFY2" s="364" t="s">
        <v>593</v>
      </c>
      <c r="MGG2" s="364" t="s">
        <v>593</v>
      </c>
      <c r="MGO2" s="364" t="s">
        <v>593</v>
      </c>
      <c r="MGW2" s="364" t="s">
        <v>593</v>
      </c>
      <c r="MHE2" s="364" t="s">
        <v>593</v>
      </c>
      <c r="MHM2" s="364" t="s">
        <v>593</v>
      </c>
      <c r="MHU2" s="364" t="s">
        <v>593</v>
      </c>
      <c r="MIC2" s="364" t="s">
        <v>593</v>
      </c>
      <c r="MIK2" s="364" t="s">
        <v>593</v>
      </c>
      <c r="MIS2" s="364" t="s">
        <v>593</v>
      </c>
      <c r="MJA2" s="364" t="s">
        <v>593</v>
      </c>
      <c r="MJI2" s="364" t="s">
        <v>593</v>
      </c>
      <c r="MJQ2" s="364" t="s">
        <v>593</v>
      </c>
      <c r="MJY2" s="364" t="s">
        <v>593</v>
      </c>
      <c r="MKG2" s="364" t="s">
        <v>593</v>
      </c>
      <c r="MKO2" s="364" t="s">
        <v>593</v>
      </c>
      <c r="MKW2" s="364" t="s">
        <v>593</v>
      </c>
      <c r="MLE2" s="364" t="s">
        <v>593</v>
      </c>
      <c r="MLM2" s="364" t="s">
        <v>593</v>
      </c>
      <c r="MLU2" s="364" t="s">
        <v>593</v>
      </c>
      <c r="MMC2" s="364" t="s">
        <v>593</v>
      </c>
      <c r="MMK2" s="364" t="s">
        <v>593</v>
      </c>
      <c r="MMS2" s="364" t="s">
        <v>593</v>
      </c>
      <c r="MNA2" s="364" t="s">
        <v>593</v>
      </c>
      <c r="MNI2" s="364" t="s">
        <v>593</v>
      </c>
      <c r="MNQ2" s="364" t="s">
        <v>593</v>
      </c>
      <c r="MNY2" s="364" t="s">
        <v>593</v>
      </c>
      <c r="MOG2" s="364" t="s">
        <v>593</v>
      </c>
      <c r="MOO2" s="364" t="s">
        <v>593</v>
      </c>
      <c r="MOW2" s="364" t="s">
        <v>593</v>
      </c>
      <c r="MPE2" s="364" t="s">
        <v>593</v>
      </c>
      <c r="MPM2" s="364" t="s">
        <v>593</v>
      </c>
      <c r="MPU2" s="364" t="s">
        <v>593</v>
      </c>
      <c r="MQC2" s="364" t="s">
        <v>593</v>
      </c>
      <c r="MQK2" s="364" t="s">
        <v>593</v>
      </c>
      <c r="MQS2" s="364" t="s">
        <v>593</v>
      </c>
      <c r="MRA2" s="364" t="s">
        <v>593</v>
      </c>
      <c r="MRI2" s="364" t="s">
        <v>593</v>
      </c>
      <c r="MRQ2" s="364" t="s">
        <v>593</v>
      </c>
      <c r="MRY2" s="364" t="s">
        <v>593</v>
      </c>
      <c r="MSG2" s="364" t="s">
        <v>593</v>
      </c>
      <c r="MSO2" s="364" t="s">
        <v>593</v>
      </c>
      <c r="MSW2" s="364" t="s">
        <v>593</v>
      </c>
      <c r="MTE2" s="364" t="s">
        <v>593</v>
      </c>
      <c r="MTM2" s="364" t="s">
        <v>593</v>
      </c>
      <c r="MTU2" s="364" t="s">
        <v>593</v>
      </c>
      <c r="MUC2" s="364" t="s">
        <v>593</v>
      </c>
      <c r="MUK2" s="364" t="s">
        <v>593</v>
      </c>
      <c r="MUS2" s="364" t="s">
        <v>593</v>
      </c>
      <c r="MVA2" s="364" t="s">
        <v>593</v>
      </c>
      <c r="MVI2" s="364" t="s">
        <v>593</v>
      </c>
      <c r="MVQ2" s="364" t="s">
        <v>593</v>
      </c>
      <c r="MVY2" s="364" t="s">
        <v>593</v>
      </c>
      <c r="MWG2" s="364" t="s">
        <v>593</v>
      </c>
      <c r="MWO2" s="364" t="s">
        <v>593</v>
      </c>
      <c r="MWW2" s="364" t="s">
        <v>593</v>
      </c>
      <c r="MXE2" s="364" t="s">
        <v>593</v>
      </c>
      <c r="MXM2" s="364" t="s">
        <v>593</v>
      </c>
      <c r="MXU2" s="364" t="s">
        <v>593</v>
      </c>
      <c r="MYC2" s="364" t="s">
        <v>593</v>
      </c>
      <c r="MYK2" s="364" t="s">
        <v>593</v>
      </c>
      <c r="MYS2" s="364" t="s">
        <v>593</v>
      </c>
      <c r="MZA2" s="364" t="s">
        <v>593</v>
      </c>
      <c r="MZI2" s="364" t="s">
        <v>593</v>
      </c>
      <c r="MZQ2" s="364" t="s">
        <v>593</v>
      </c>
      <c r="MZY2" s="364" t="s">
        <v>593</v>
      </c>
      <c r="NAG2" s="364" t="s">
        <v>593</v>
      </c>
      <c r="NAO2" s="364" t="s">
        <v>593</v>
      </c>
      <c r="NAW2" s="364" t="s">
        <v>593</v>
      </c>
      <c r="NBE2" s="364" t="s">
        <v>593</v>
      </c>
      <c r="NBM2" s="364" t="s">
        <v>593</v>
      </c>
      <c r="NBU2" s="364" t="s">
        <v>593</v>
      </c>
      <c r="NCC2" s="364" t="s">
        <v>593</v>
      </c>
      <c r="NCK2" s="364" t="s">
        <v>593</v>
      </c>
      <c r="NCS2" s="364" t="s">
        <v>593</v>
      </c>
      <c r="NDA2" s="364" t="s">
        <v>593</v>
      </c>
      <c r="NDI2" s="364" t="s">
        <v>593</v>
      </c>
      <c r="NDQ2" s="364" t="s">
        <v>593</v>
      </c>
      <c r="NDY2" s="364" t="s">
        <v>593</v>
      </c>
      <c r="NEG2" s="364" t="s">
        <v>593</v>
      </c>
      <c r="NEO2" s="364" t="s">
        <v>593</v>
      </c>
      <c r="NEW2" s="364" t="s">
        <v>593</v>
      </c>
      <c r="NFE2" s="364" t="s">
        <v>593</v>
      </c>
      <c r="NFM2" s="364" t="s">
        <v>593</v>
      </c>
      <c r="NFU2" s="364" t="s">
        <v>593</v>
      </c>
      <c r="NGC2" s="364" t="s">
        <v>593</v>
      </c>
      <c r="NGK2" s="364" t="s">
        <v>593</v>
      </c>
      <c r="NGS2" s="364" t="s">
        <v>593</v>
      </c>
      <c r="NHA2" s="364" t="s">
        <v>593</v>
      </c>
      <c r="NHI2" s="364" t="s">
        <v>593</v>
      </c>
      <c r="NHQ2" s="364" t="s">
        <v>593</v>
      </c>
      <c r="NHY2" s="364" t="s">
        <v>593</v>
      </c>
      <c r="NIG2" s="364" t="s">
        <v>593</v>
      </c>
      <c r="NIO2" s="364" t="s">
        <v>593</v>
      </c>
      <c r="NIW2" s="364" t="s">
        <v>593</v>
      </c>
      <c r="NJE2" s="364" t="s">
        <v>593</v>
      </c>
      <c r="NJM2" s="364" t="s">
        <v>593</v>
      </c>
      <c r="NJU2" s="364" t="s">
        <v>593</v>
      </c>
      <c r="NKC2" s="364" t="s">
        <v>593</v>
      </c>
      <c r="NKK2" s="364" t="s">
        <v>593</v>
      </c>
      <c r="NKS2" s="364" t="s">
        <v>593</v>
      </c>
      <c r="NLA2" s="364" t="s">
        <v>593</v>
      </c>
      <c r="NLI2" s="364" t="s">
        <v>593</v>
      </c>
      <c r="NLQ2" s="364" t="s">
        <v>593</v>
      </c>
      <c r="NLY2" s="364" t="s">
        <v>593</v>
      </c>
      <c r="NMG2" s="364" t="s">
        <v>593</v>
      </c>
      <c r="NMO2" s="364" t="s">
        <v>593</v>
      </c>
      <c r="NMW2" s="364" t="s">
        <v>593</v>
      </c>
      <c r="NNE2" s="364" t="s">
        <v>593</v>
      </c>
      <c r="NNM2" s="364" t="s">
        <v>593</v>
      </c>
      <c r="NNU2" s="364" t="s">
        <v>593</v>
      </c>
      <c r="NOC2" s="364" t="s">
        <v>593</v>
      </c>
      <c r="NOK2" s="364" t="s">
        <v>593</v>
      </c>
      <c r="NOS2" s="364" t="s">
        <v>593</v>
      </c>
      <c r="NPA2" s="364" t="s">
        <v>593</v>
      </c>
      <c r="NPI2" s="364" t="s">
        <v>593</v>
      </c>
      <c r="NPQ2" s="364" t="s">
        <v>593</v>
      </c>
      <c r="NPY2" s="364" t="s">
        <v>593</v>
      </c>
      <c r="NQG2" s="364" t="s">
        <v>593</v>
      </c>
      <c r="NQO2" s="364" t="s">
        <v>593</v>
      </c>
      <c r="NQW2" s="364" t="s">
        <v>593</v>
      </c>
      <c r="NRE2" s="364" t="s">
        <v>593</v>
      </c>
      <c r="NRM2" s="364" t="s">
        <v>593</v>
      </c>
      <c r="NRU2" s="364" t="s">
        <v>593</v>
      </c>
      <c r="NSC2" s="364" t="s">
        <v>593</v>
      </c>
      <c r="NSK2" s="364" t="s">
        <v>593</v>
      </c>
      <c r="NSS2" s="364" t="s">
        <v>593</v>
      </c>
      <c r="NTA2" s="364" t="s">
        <v>593</v>
      </c>
      <c r="NTI2" s="364" t="s">
        <v>593</v>
      </c>
      <c r="NTQ2" s="364" t="s">
        <v>593</v>
      </c>
      <c r="NTY2" s="364" t="s">
        <v>593</v>
      </c>
      <c r="NUG2" s="364" t="s">
        <v>593</v>
      </c>
      <c r="NUO2" s="364" t="s">
        <v>593</v>
      </c>
      <c r="NUW2" s="364" t="s">
        <v>593</v>
      </c>
      <c r="NVE2" s="364" t="s">
        <v>593</v>
      </c>
      <c r="NVM2" s="364" t="s">
        <v>593</v>
      </c>
      <c r="NVU2" s="364" t="s">
        <v>593</v>
      </c>
      <c r="NWC2" s="364" t="s">
        <v>593</v>
      </c>
      <c r="NWK2" s="364" t="s">
        <v>593</v>
      </c>
      <c r="NWS2" s="364" t="s">
        <v>593</v>
      </c>
      <c r="NXA2" s="364" t="s">
        <v>593</v>
      </c>
      <c r="NXI2" s="364" t="s">
        <v>593</v>
      </c>
      <c r="NXQ2" s="364" t="s">
        <v>593</v>
      </c>
      <c r="NXY2" s="364" t="s">
        <v>593</v>
      </c>
      <c r="NYG2" s="364" t="s">
        <v>593</v>
      </c>
      <c r="NYO2" s="364" t="s">
        <v>593</v>
      </c>
      <c r="NYW2" s="364" t="s">
        <v>593</v>
      </c>
      <c r="NZE2" s="364" t="s">
        <v>593</v>
      </c>
      <c r="NZM2" s="364" t="s">
        <v>593</v>
      </c>
      <c r="NZU2" s="364" t="s">
        <v>593</v>
      </c>
      <c r="OAC2" s="364" t="s">
        <v>593</v>
      </c>
      <c r="OAK2" s="364" t="s">
        <v>593</v>
      </c>
      <c r="OAS2" s="364" t="s">
        <v>593</v>
      </c>
      <c r="OBA2" s="364" t="s">
        <v>593</v>
      </c>
      <c r="OBI2" s="364" t="s">
        <v>593</v>
      </c>
      <c r="OBQ2" s="364" t="s">
        <v>593</v>
      </c>
      <c r="OBY2" s="364" t="s">
        <v>593</v>
      </c>
      <c r="OCG2" s="364" t="s">
        <v>593</v>
      </c>
      <c r="OCO2" s="364" t="s">
        <v>593</v>
      </c>
      <c r="OCW2" s="364" t="s">
        <v>593</v>
      </c>
      <c r="ODE2" s="364" t="s">
        <v>593</v>
      </c>
      <c r="ODM2" s="364" t="s">
        <v>593</v>
      </c>
      <c r="ODU2" s="364" t="s">
        <v>593</v>
      </c>
      <c r="OEC2" s="364" t="s">
        <v>593</v>
      </c>
      <c r="OEK2" s="364" t="s">
        <v>593</v>
      </c>
      <c r="OES2" s="364" t="s">
        <v>593</v>
      </c>
      <c r="OFA2" s="364" t="s">
        <v>593</v>
      </c>
      <c r="OFI2" s="364" t="s">
        <v>593</v>
      </c>
      <c r="OFQ2" s="364" t="s">
        <v>593</v>
      </c>
      <c r="OFY2" s="364" t="s">
        <v>593</v>
      </c>
      <c r="OGG2" s="364" t="s">
        <v>593</v>
      </c>
      <c r="OGO2" s="364" t="s">
        <v>593</v>
      </c>
      <c r="OGW2" s="364" t="s">
        <v>593</v>
      </c>
      <c r="OHE2" s="364" t="s">
        <v>593</v>
      </c>
      <c r="OHM2" s="364" t="s">
        <v>593</v>
      </c>
      <c r="OHU2" s="364" t="s">
        <v>593</v>
      </c>
      <c r="OIC2" s="364" t="s">
        <v>593</v>
      </c>
      <c r="OIK2" s="364" t="s">
        <v>593</v>
      </c>
      <c r="OIS2" s="364" t="s">
        <v>593</v>
      </c>
      <c r="OJA2" s="364" t="s">
        <v>593</v>
      </c>
      <c r="OJI2" s="364" t="s">
        <v>593</v>
      </c>
      <c r="OJQ2" s="364" t="s">
        <v>593</v>
      </c>
      <c r="OJY2" s="364" t="s">
        <v>593</v>
      </c>
      <c r="OKG2" s="364" t="s">
        <v>593</v>
      </c>
      <c r="OKO2" s="364" t="s">
        <v>593</v>
      </c>
      <c r="OKW2" s="364" t="s">
        <v>593</v>
      </c>
      <c r="OLE2" s="364" t="s">
        <v>593</v>
      </c>
      <c r="OLM2" s="364" t="s">
        <v>593</v>
      </c>
      <c r="OLU2" s="364" t="s">
        <v>593</v>
      </c>
      <c r="OMC2" s="364" t="s">
        <v>593</v>
      </c>
      <c r="OMK2" s="364" t="s">
        <v>593</v>
      </c>
      <c r="OMS2" s="364" t="s">
        <v>593</v>
      </c>
      <c r="ONA2" s="364" t="s">
        <v>593</v>
      </c>
      <c r="ONI2" s="364" t="s">
        <v>593</v>
      </c>
      <c r="ONQ2" s="364" t="s">
        <v>593</v>
      </c>
      <c r="ONY2" s="364" t="s">
        <v>593</v>
      </c>
      <c r="OOG2" s="364" t="s">
        <v>593</v>
      </c>
      <c r="OOO2" s="364" t="s">
        <v>593</v>
      </c>
      <c r="OOW2" s="364" t="s">
        <v>593</v>
      </c>
      <c r="OPE2" s="364" t="s">
        <v>593</v>
      </c>
      <c r="OPM2" s="364" t="s">
        <v>593</v>
      </c>
      <c r="OPU2" s="364" t="s">
        <v>593</v>
      </c>
      <c r="OQC2" s="364" t="s">
        <v>593</v>
      </c>
      <c r="OQK2" s="364" t="s">
        <v>593</v>
      </c>
      <c r="OQS2" s="364" t="s">
        <v>593</v>
      </c>
      <c r="ORA2" s="364" t="s">
        <v>593</v>
      </c>
      <c r="ORI2" s="364" t="s">
        <v>593</v>
      </c>
      <c r="ORQ2" s="364" t="s">
        <v>593</v>
      </c>
      <c r="ORY2" s="364" t="s">
        <v>593</v>
      </c>
      <c r="OSG2" s="364" t="s">
        <v>593</v>
      </c>
      <c r="OSO2" s="364" t="s">
        <v>593</v>
      </c>
      <c r="OSW2" s="364" t="s">
        <v>593</v>
      </c>
      <c r="OTE2" s="364" t="s">
        <v>593</v>
      </c>
      <c r="OTM2" s="364" t="s">
        <v>593</v>
      </c>
      <c r="OTU2" s="364" t="s">
        <v>593</v>
      </c>
      <c r="OUC2" s="364" t="s">
        <v>593</v>
      </c>
      <c r="OUK2" s="364" t="s">
        <v>593</v>
      </c>
      <c r="OUS2" s="364" t="s">
        <v>593</v>
      </c>
      <c r="OVA2" s="364" t="s">
        <v>593</v>
      </c>
      <c r="OVI2" s="364" t="s">
        <v>593</v>
      </c>
      <c r="OVQ2" s="364" t="s">
        <v>593</v>
      </c>
      <c r="OVY2" s="364" t="s">
        <v>593</v>
      </c>
      <c r="OWG2" s="364" t="s">
        <v>593</v>
      </c>
      <c r="OWO2" s="364" t="s">
        <v>593</v>
      </c>
      <c r="OWW2" s="364" t="s">
        <v>593</v>
      </c>
      <c r="OXE2" s="364" t="s">
        <v>593</v>
      </c>
      <c r="OXM2" s="364" t="s">
        <v>593</v>
      </c>
      <c r="OXU2" s="364" t="s">
        <v>593</v>
      </c>
      <c r="OYC2" s="364" t="s">
        <v>593</v>
      </c>
      <c r="OYK2" s="364" t="s">
        <v>593</v>
      </c>
      <c r="OYS2" s="364" t="s">
        <v>593</v>
      </c>
      <c r="OZA2" s="364" t="s">
        <v>593</v>
      </c>
      <c r="OZI2" s="364" t="s">
        <v>593</v>
      </c>
      <c r="OZQ2" s="364" t="s">
        <v>593</v>
      </c>
      <c r="OZY2" s="364" t="s">
        <v>593</v>
      </c>
      <c r="PAG2" s="364" t="s">
        <v>593</v>
      </c>
      <c r="PAO2" s="364" t="s">
        <v>593</v>
      </c>
      <c r="PAW2" s="364" t="s">
        <v>593</v>
      </c>
      <c r="PBE2" s="364" t="s">
        <v>593</v>
      </c>
      <c r="PBM2" s="364" t="s">
        <v>593</v>
      </c>
      <c r="PBU2" s="364" t="s">
        <v>593</v>
      </c>
      <c r="PCC2" s="364" t="s">
        <v>593</v>
      </c>
      <c r="PCK2" s="364" t="s">
        <v>593</v>
      </c>
      <c r="PCS2" s="364" t="s">
        <v>593</v>
      </c>
      <c r="PDA2" s="364" t="s">
        <v>593</v>
      </c>
      <c r="PDI2" s="364" t="s">
        <v>593</v>
      </c>
      <c r="PDQ2" s="364" t="s">
        <v>593</v>
      </c>
      <c r="PDY2" s="364" t="s">
        <v>593</v>
      </c>
      <c r="PEG2" s="364" t="s">
        <v>593</v>
      </c>
      <c r="PEO2" s="364" t="s">
        <v>593</v>
      </c>
      <c r="PEW2" s="364" t="s">
        <v>593</v>
      </c>
      <c r="PFE2" s="364" t="s">
        <v>593</v>
      </c>
      <c r="PFM2" s="364" t="s">
        <v>593</v>
      </c>
      <c r="PFU2" s="364" t="s">
        <v>593</v>
      </c>
      <c r="PGC2" s="364" t="s">
        <v>593</v>
      </c>
      <c r="PGK2" s="364" t="s">
        <v>593</v>
      </c>
      <c r="PGS2" s="364" t="s">
        <v>593</v>
      </c>
      <c r="PHA2" s="364" t="s">
        <v>593</v>
      </c>
      <c r="PHI2" s="364" t="s">
        <v>593</v>
      </c>
      <c r="PHQ2" s="364" t="s">
        <v>593</v>
      </c>
      <c r="PHY2" s="364" t="s">
        <v>593</v>
      </c>
      <c r="PIG2" s="364" t="s">
        <v>593</v>
      </c>
      <c r="PIO2" s="364" t="s">
        <v>593</v>
      </c>
      <c r="PIW2" s="364" t="s">
        <v>593</v>
      </c>
      <c r="PJE2" s="364" t="s">
        <v>593</v>
      </c>
      <c r="PJM2" s="364" t="s">
        <v>593</v>
      </c>
      <c r="PJU2" s="364" t="s">
        <v>593</v>
      </c>
      <c r="PKC2" s="364" t="s">
        <v>593</v>
      </c>
      <c r="PKK2" s="364" t="s">
        <v>593</v>
      </c>
      <c r="PKS2" s="364" t="s">
        <v>593</v>
      </c>
      <c r="PLA2" s="364" t="s">
        <v>593</v>
      </c>
      <c r="PLI2" s="364" t="s">
        <v>593</v>
      </c>
      <c r="PLQ2" s="364" t="s">
        <v>593</v>
      </c>
      <c r="PLY2" s="364" t="s">
        <v>593</v>
      </c>
      <c r="PMG2" s="364" t="s">
        <v>593</v>
      </c>
      <c r="PMO2" s="364" t="s">
        <v>593</v>
      </c>
      <c r="PMW2" s="364" t="s">
        <v>593</v>
      </c>
      <c r="PNE2" s="364" t="s">
        <v>593</v>
      </c>
      <c r="PNM2" s="364" t="s">
        <v>593</v>
      </c>
      <c r="PNU2" s="364" t="s">
        <v>593</v>
      </c>
      <c r="POC2" s="364" t="s">
        <v>593</v>
      </c>
      <c r="POK2" s="364" t="s">
        <v>593</v>
      </c>
      <c r="POS2" s="364" t="s">
        <v>593</v>
      </c>
      <c r="PPA2" s="364" t="s">
        <v>593</v>
      </c>
      <c r="PPI2" s="364" t="s">
        <v>593</v>
      </c>
      <c r="PPQ2" s="364" t="s">
        <v>593</v>
      </c>
      <c r="PPY2" s="364" t="s">
        <v>593</v>
      </c>
      <c r="PQG2" s="364" t="s">
        <v>593</v>
      </c>
      <c r="PQO2" s="364" t="s">
        <v>593</v>
      </c>
      <c r="PQW2" s="364" t="s">
        <v>593</v>
      </c>
      <c r="PRE2" s="364" t="s">
        <v>593</v>
      </c>
      <c r="PRM2" s="364" t="s">
        <v>593</v>
      </c>
      <c r="PRU2" s="364" t="s">
        <v>593</v>
      </c>
      <c r="PSC2" s="364" t="s">
        <v>593</v>
      </c>
      <c r="PSK2" s="364" t="s">
        <v>593</v>
      </c>
      <c r="PSS2" s="364" t="s">
        <v>593</v>
      </c>
      <c r="PTA2" s="364" t="s">
        <v>593</v>
      </c>
      <c r="PTI2" s="364" t="s">
        <v>593</v>
      </c>
      <c r="PTQ2" s="364" t="s">
        <v>593</v>
      </c>
      <c r="PTY2" s="364" t="s">
        <v>593</v>
      </c>
      <c r="PUG2" s="364" t="s">
        <v>593</v>
      </c>
      <c r="PUO2" s="364" t="s">
        <v>593</v>
      </c>
      <c r="PUW2" s="364" t="s">
        <v>593</v>
      </c>
      <c r="PVE2" s="364" t="s">
        <v>593</v>
      </c>
      <c r="PVM2" s="364" t="s">
        <v>593</v>
      </c>
      <c r="PVU2" s="364" t="s">
        <v>593</v>
      </c>
      <c r="PWC2" s="364" t="s">
        <v>593</v>
      </c>
      <c r="PWK2" s="364" t="s">
        <v>593</v>
      </c>
      <c r="PWS2" s="364" t="s">
        <v>593</v>
      </c>
      <c r="PXA2" s="364" t="s">
        <v>593</v>
      </c>
      <c r="PXI2" s="364" t="s">
        <v>593</v>
      </c>
      <c r="PXQ2" s="364" t="s">
        <v>593</v>
      </c>
      <c r="PXY2" s="364" t="s">
        <v>593</v>
      </c>
      <c r="PYG2" s="364" t="s">
        <v>593</v>
      </c>
      <c r="PYO2" s="364" t="s">
        <v>593</v>
      </c>
      <c r="PYW2" s="364" t="s">
        <v>593</v>
      </c>
      <c r="PZE2" s="364" t="s">
        <v>593</v>
      </c>
      <c r="PZM2" s="364" t="s">
        <v>593</v>
      </c>
      <c r="PZU2" s="364" t="s">
        <v>593</v>
      </c>
      <c r="QAC2" s="364" t="s">
        <v>593</v>
      </c>
      <c r="QAK2" s="364" t="s">
        <v>593</v>
      </c>
      <c r="QAS2" s="364" t="s">
        <v>593</v>
      </c>
      <c r="QBA2" s="364" t="s">
        <v>593</v>
      </c>
      <c r="QBI2" s="364" t="s">
        <v>593</v>
      </c>
      <c r="QBQ2" s="364" t="s">
        <v>593</v>
      </c>
      <c r="QBY2" s="364" t="s">
        <v>593</v>
      </c>
      <c r="QCG2" s="364" t="s">
        <v>593</v>
      </c>
      <c r="QCO2" s="364" t="s">
        <v>593</v>
      </c>
      <c r="QCW2" s="364" t="s">
        <v>593</v>
      </c>
      <c r="QDE2" s="364" t="s">
        <v>593</v>
      </c>
      <c r="QDM2" s="364" t="s">
        <v>593</v>
      </c>
      <c r="QDU2" s="364" t="s">
        <v>593</v>
      </c>
      <c r="QEC2" s="364" t="s">
        <v>593</v>
      </c>
      <c r="QEK2" s="364" t="s">
        <v>593</v>
      </c>
      <c r="QES2" s="364" t="s">
        <v>593</v>
      </c>
      <c r="QFA2" s="364" t="s">
        <v>593</v>
      </c>
      <c r="QFI2" s="364" t="s">
        <v>593</v>
      </c>
      <c r="QFQ2" s="364" t="s">
        <v>593</v>
      </c>
      <c r="QFY2" s="364" t="s">
        <v>593</v>
      </c>
      <c r="QGG2" s="364" t="s">
        <v>593</v>
      </c>
      <c r="QGO2" s="364" t="s">
        <v>593</v>
      </c>
      <c r="QGW2" s="364" t="s">
        <v>593</v>
      </c>
      <c r="QHE2" s="364" t="s">
        <v>593</v>
      </c>
      <c r="QHM2" s="364" t="s">
        <v>593</v>
      </c>
      <c r="QHU2" s="364" t="s">
        <v>593</v>
      </c>
      <c r="QIC2" s="364" t="s">
        <v>593</v>
      </c>
      <c r="QIK2" s="364" t="s">
        <v>593</v>
      </c>
      <c r="QIS2" s="364" t="s">
        <v>593</v>
      </c>
      <c r="QJA2" s="364" t="s">
        <v>593</v>
      </c>
      <c r="QJI2" s="364" t="s">
        <v>593</v>
      </c>
      <c r="QJQ2" s="364" t="s">
        <v>593</v>
      </c>
      <c r="QJY2" s="364" t="s">
        <v>593</v>
      </c>
      <c r="QKG2" s="364" t="s">
        <v>593</v>
      </c>
      <c r="QKO2" s="364" t="s">
        <v>593</v>
      </c>
      <c r="QKW2" s="364" t="s">
        <v>593</v>
      </c>
      <c r="QLE2" s="364" t="s">
        <v>593</v>
      </c>
      <c r="QLM2" s="364" t="s">
        <v>593</v>
      </c>
      <c r="QLU2" s="364" t="s">
        <v>593</v>
      </c>
      <c r="QMC2" s="364" t="s">
        <v>593</v>
      </c>
      <c r="QMK2" s="364" t="s">
        <v>593</v>
      </c>
      <c r="QMS2" s="364" t="s">
        <v>593</v>
      </c>
      <c r="QNA2" s="364" t="s">
        <v>593</v>
      </c>
      <c r="QNI2" s="364" t="s">
        <v>593</v>
      </c>
      <c r="QNQ2" s="364" t="s">
        <v>593</v>
      </c>
      <c r="QNY2" s="364" t="s">
        <v>593</v>
      </c>
      <c r="QOG2" s="364" t="s">
        <v>593</v>
      </c>
      <c r="QOO2" s="364" t="s">
        <v>593</v>
      </c>
      <c r="QOW2" s="364" t="s">
        <v>593</v>
      </c>
      <c r="QPE2" s="364" t="s">
        <v>593</v>
      </c>
      <c r="QPM2" s="364" t="s">
        <v>593</v>
      </c>
      <c r="QPU2" s="364" t="s">
        <v>593</v>
      </c>
      <c r="QQC2" s="364" t="s">
        <v>593</v>
      </c>
      <c r="QQK2" s="364" t="s">
        <v>593</v>
      </c>
      <c r="QQS2" s="364" t="s">
        <v>593</v>
      </c>
      <c r="QRA2" s="364" t="s">
        <v>593</v>
      </c>
      <c r="QRI2" s="364" t="s">
        <v>593</v>
      </c>
      <c r="QRQ2" s="364" t="s">
        <v>593</v>
      </c>
      <c r="QRY2" s="364" t="s">
        <v>593</v>
      </c>
      <c r="QSG2" s="364" t="s">
        <v>593</v>
      </c>
      <c r="QSO2" s="364" t="s">
        <v>593</v>
      </c>
      <c r="QSW2" s="364" t="s">
        <v>593</v>
      </c>
      <c r="QTE2" s="364" t="s">
        <v>593</v>
      </c>
      <c r="QTM2" s="364" t="s">
        <v>593</v>
      </c>
      <c r="QTU2" s="364" t="s">
        <v>593</v>
      </c>
      <c r="QUC2" s="364" t="s">
        <v>593</v>
      </c>
      <c r="QUK2" s="364" t="s">
        <v>593</v>
      </c>
      <c r="QUS2" s="364" t="s">
        <v>593</v>
      </c>
      <c r="QVA2" s="364" t="s">
        <v>593</v>
      </c>
      <c r="QVI2" s="364" t="s">
        <v>593</v>
      </c>
      <c r="QVQ2" s="364" t="s">
        <v>593</v>
      </c>
      <c r="QVY2" s="364" t="s">
        <v>593</v>
      </c>
      <c r="QWG2" s="364" t="s">
        <v>593</v>
      </c>
      <c r="QWO2" s="364" t="s">
        <v>593</v>
      </c>
      <c r="QWW2" s="364" t="s">
        <v>593</v>
      </c>
      <c r="QXE2" s="364" t="s">
        <v>593</v>
      </c>
      <c r="QXM2" s="364" t="s">
        <v>593</v>
      </c>
      <c r="QXU2" s="364" t="s">
        <v>593</v>
      </c>
      <c r="QYC2" s="364" t="s">
        <v>593</v>
      </c>
      <c r="QYK2" s="364" t="s">
        <v>593</v>
      </c>
      <c r="QYS2" s="364" t="s">
        <v>593</v>
      </c>
      <c r="QZA2" s="364" t="s">
        <v>593</v>
      </c>
      <c r="QZI2" s="364" t="s">
        <v>593</v>
      </c>
      <c r="QZQ2" s="364" t="s">
        <v>593</v>
      </c>
      <c r="QZY2" s="364" t="s">
        <v>593</v>
      </c>
      <c r="RAG2" s="364" t="s">
        <v>593</v>
      </c>
      <c r="RAO2" s="364" t="s">
        <v>593</v>
      </c>
      <c r="RAW2" s="364" t="s">
        <v>593</v>
      </c>
      <c r="RBE2" s="364" t="s">
        <v>593</v>
      </c>
      <c r="RBM2" s="364" t="s">
        <v>593</v>
      </c>
      <c r="RBU2" s="364" t="s">
        <v>593</v>
      </c>
      <c r="RCC2" s="364" t="s">
        <v>593</v>
      </c>
      <c r="RCK2" s="364" t="s">
        <v>593</v>
      </c>
      <c r="RCS2" s="364" t="s">
        <v>593</v>
      </c>
      <c r="RDA2" s="364" t="s">
        <v>593</v>
      </c>
      <c r="RDI2" s="364" t="s">
        <v>593</v>
      </c>
      <c r="RDQ2" s="364" t="s">
        <v>593</v>
      </c>
      <c r="RDY2" s="364" t="s">
        <v>593</v>
      </c>
      <c r="REG2" s="364" t="s">
        <v>593</v>
      </c>
      <c r="REO2" s="364" t="s">
        <v>593</v>
      </c>
      <c r="REW2" s="364" t="s">
        <v>593</v>
      </c>
      <c r="RFE2" s="364" t="s">
        <v>593</v>
      </c>
      <c r="RFM2" s="364" t="s">
        <v>593</v>
      </c>
      <c r="RFU2" s="364" t="s">
        <v>593</v>
      </c>
      <c r="RGC2" s="364" t="s">
        <v>593</v>
      </c>
      <c r="RGK2" s="364" t="s">
        <v>593</v>
      </c>
      <c r="RGS2" s="364" t="s">
        <v>593</v>
      </c>
      <c r="RHA2" s="364" t="s">
        <v>593</v>
      </c>
      <c r="RHI2" s="364" t="s">
        <v>593</v>
      </c>
      <c r="RHQ2" s="364" t="s">
        <v>593</v>
      </c>
      <c r="RHY2" s="364" t="s">
        <v>593</v>
      </c>
      <c r="RIG2" s="364" t="s">
        <v>593</v>
      </c>
      <c r="RIO2" s="364" t="s">
        <v>593</v>
      </c>
      <c r="RIW2" s="364" t="s">
        <v>593</v>
      </c>
      <c r="RJE2" s="364" t="s">
        <v>593</v>
      </c>
      <c r="RJM2" s="364" t="s">
        <v>593</v>
      </c>
      <c r="RJU2" s="364" t="s">
        <v>593</v>
      </c>
      <c r="RKC2" s="364" t="s">
        <v>593</v>
      </c>
      <c r="RKK2" s="364" t="s">
        <v>593</v>
      </c>
      <c r="RKS2" s="364" t="s">
        <v>593</v>
      </c>
      <c r="RLA2" s="364" t="s">
        <v>593</v>
      </c>
      <c r="RLI2" s="364" t="s">
        <v>593</v>
      </c>
      <c r="RLQ2" s="364" t="s">
        <v>593</v>
      </c>
      <c r="RLY2" s="364" t="s">
        <v>593</v>
      </c>
      <c r="RMG2" s="364" t="s">
        <v>593</v>
      </c>
      <c r="RMO2" s="364" t="s">
        <v>593</v>
      </c>
      <c r="RMW2" s="364" t="s">
        <v>593</v>
      </c>
      <c r="RNE2" s="364" t="s">
        <v>593</v>
      </c>
      <c r="RNM2" s="364" t="s">
        <v>593</v>
      </c>
      <c r="RNU2" s="364" t="s">
        <v>593</v>
      </c>
      <c r="ROC2" s="364" t="s">
        <v>593</v>
      </c>
      <c r="ROK2" s="364" t="s">
        <v>593</v>
      </c>
      <c r="ROS2" s="364" t="s">
        <v>593</v>
      </c>
      <c r="RPA2" s="364" t="s">
        <v>593</v>
      </c>
      <c r="RPI2" s="364" t="s">
        <v>593</v>
      </c>
      <c r="RPQ2" s="364" t="s">
        <v>593</v>
      </c>
      <c r="RPY2" s="364" t="s">
        <v>593</v>
      </c>
      <c r="RQG2" s="364" t="s">
        <v>593</v>
      </c>
      <c r="RQO2" s="364" t="s">
        <v>593</v>
      </c>
      <c r="RQW2" s="364" t="s">
        <v>593</v>
      </c>
      <c r="RRE2" s="364" t="s">
        <v>593</v>
      </c>
      <c r="RRM2" s="364" t="s">
        <v>593</v>
      </c>
      <c r="RRU2" s="364" t="s">
        <v>593</v>
      </c>
      <c r="RSC2" s="364" t="s">
        <v>593</v>
      </c>
      <c r="RSK2" s="364" t="s">
        <v>593</v>
      </c>
      <c r="RSS2" s="364" t="s">
        <v>593</v>
      </c>
      <c r="RTA2" s="364" t="s">
        <v>593</v>
      </c>
      <c r="RTI2" s="364" t="s">
        <v>593</v>
      </c>
      <c r="RTQ2" s="364" t="s">
        <v>593</v>
      </c>
      <c r="RTY2" s="364" t="s">
        <v>593</v>
      </c>
      <c r="RUG2" s="364" t="s">
        <v>593</v>
      </c>
      <c r="RUO2" s="364" t="s">
        <v>593</v>
      </c>
      <c r="RUW2" s="364" t="s">
        <v>593</v>
      </c>
      <c r="RVE2" s="364" t="s">
        <v>593</v>
      </c>
      <c r="RVM2" s="364" t="s">
        <v>593</v>
      </c>
      <c r="RVU2" s="364" t="s">
        <v>593</v>
      </c>
      <c r="RWC2" s="364" t="s">
        <v>593</v>
      </c>
      <c r="RWK2" s="364" t="s">
        <v>593</v>
      </c>
      <c r="RWS2" s="364" t="s">
        <v>593</v>
      </c>
      <c r="RXA2" s="364" t="s">
        <v>593</v>
      </c>
      <c r="RXI2" s="364" t="s">
        <v>593</v>
      </c>
      <c r="RXQ2" s="364" t="s">
        <v>593</v>
      </c>
      <c r="RXY2" s="364" t="s">
        <v>593</v>
      </c>
      <c r="RYG2" s="364" t="s">
        <v>593</v>
      </c>
      <c r="RYO2" s="364" t="s">
        <v>593</v>
      </c>
      <c r="RYW2" s="364" t="s">
        <v>593</v>
      </c>
      <c r="RZE2" s="364" t="s">
        <v>593</v>
      </c>
      <c r="RZM2" s="364" t="s">
        <v>593</v>
      </c>
      <c r="RZU2" s="364" t="s">
        <v>593</v>
      </c>
      <c r="SAC2" s="364" t="s">
        <v>593</v>
      </c>
      <c r="SAK2" s="364" t="s">
        <v>593</v>
      </c>
      <c r="SAS2" s="364" t="s">
        <v>593</v>
      </c>
      <c r="SBA2" s="364" t="s">
        <v>593</v>
      </c>
      <c r="SBI2" s="364" t="s">
        <v>593</v>
      </c>
      <c r="SBQ2" s="364" t="s">
        <v>593</v>
      </c>
      <c r="SBY2" s="364" t="s">
        <v>593</v>
      </c>
      <c r="SCG2" s="364" t="s">
        <v>593</v>
      </c>
      <c r="SCO2" s="364" t="s">
        <v>593</v>
      </c>
      <c r="SCW2" s="364" t="s">
        <v>593</v>
      </c>
      <c r="SDE2" s="364" t="s">
        <v>593</v>
      </c>
      <c r="SDM2" s="364" t="s">
        <v>593</v>
      </c>
      <c r="SDU2" s="364" t="s">
        <v>593</v>
      </c>
      <c r="SEC2" s="364" t="s">
        <v>593</v>
      </c>
      <c r="SEK2" s="364" t="s">
        <v>593</v>
      </c>
      <c r="SES2" s="364" t="s">
        <v>593</v>
      </c>
      <c r="SFA2" s="364" t="s">
        <v>593</v>
      </c>
      <c r="SFI2" s="364" t="s">
        <v>593</v>
      </c>
      <c r="SFQ2" s="364" t="s">
        <v>593</v>
      </c>
      <c r="SFY2" s="364" t="s">
        <v>593</v>
      </c>
      <c r="SGG2" s="364" t="s">
        <v>593</v>
      </c>
      <c r="SGO2" s="364" t="s">
        <v>593</v>
      </c>
      <c r="SGW2" s="364" t="s">
        <v>593</v>
      </c>
      <c r="SHE2" s="364" t="s">
        <v>593</v>
      </c>
      <c r="SHM2" s="364" t="s">
        <v>593</v>
      </c>
      <c r="SHU2" s="364" t="s">
        <v>593</v>
      </c>
      <c r="SIC2" s="364" t="s">
        <v>593</v>
      </c>
      <c r="SIK2" s="364" t="s">
        <v>593</v>
      </c>
      <c r="SIS2" s="364" t="s">
        <v>593</v>
      </c>
      <c r="SJA2" s="364" t="s">
        <v>593</v>
      </c>
      <c r="SJI2" s="364" t="s">
        <v>593</v>
      </c>
      <c r="SJQ2" s="364" t="s">
        <v>593</v>
      </c>
      <c r="SJY2" s="364" t="s">
        <v>593</v>
      </c>
      <c r="SKG2" s="364" t="s">
        <v>593</v>
      </c>
      <c r="SKO2" s="364" t="s">
        <v>593</v>
      </c>
      <c r="SKW2" s="364" t="s">
        <v>593</v>
      </c>
      <c r="SLE2" s="364" t="s">
        <v>593</v>
      </c>
      <c r="SLM2" s="364" t="s">
        <v>593</v>
      </c>
      <c r="SLU2" s="364" t="s">
        <v>593</v>
      </c>
      <c r="SMC2" s="364" t="s">
        <v>593</v>
      </c>
      <c r="SMK2" s="364" t="s">
        <v>593</v>
      </c>
      <c r="SMS2" s="364" t="s">
        <v>593</v>
      </c>
      <c r="SNA2" s="364" t="s">
        <v>593</v>
      </c>
      <c r="SNI2" s="364" t="s">
        <v>593</v>
      </c>
      <c r="SNQ2" s="364" t="s">
        <v>593</v>
      </c>
      <c r="SNY2" s="364" t="s">
        <v>593</v>
      </c>
      <c r="SOG2" s="364" t="s">
        <v>593</v>
      </c>
      <c r="SOO2" s="364" t="s">
        <v>593</v>
      </c>
      <c r="SOW2" s="364" t="s">
        <v>593</v>
      </c>
      <c r="SPE2" s="364" t="s">
        <v>593</v>
      </c>
      <c r="SPM2" s="364" t="s">
        <v>593</v>
      </c>
      <c r="SPU2" s="364" t="s">
        <v>593</v>
      </c>
      <c r="SQC2" s="364" t="s">
        <v>593</v>
      </c>
      <c r="SQK2" s="364" t="s">
        <v>593</v>
      </c>
      <c r="SQS2" s="364" t="s">
        <v>593</v>
      </c>
      <c r="SRA2" s="364" t="s">
        <v>593</v>
      </c>
      <c r="SRI2" s="364" t="s">
        <v>593</v>
      </c>
      <c r="SRQ2" s="364" t="s">
        <v>593</v>
      </c>
      <c r="SRY2" s="364" t="s">
        <v>593</v>
      </c>
      <c r="SSG2" s="364" t="s">
        <v>593</v>
      </c>
      <c r="SSO2" s="364" t="s">
        <v>593</v>
      </c>
      <c r="SSW2" s="364" t="s">
        <v>593</v>
      </c>
      <c r="STE2" s="364" t="s">
        <v>593</v>
      </c>
      <c r="STM2" s="364" t="s">
        <v>593</v>
      </c>
      <c r="STU2" s="364" t="s">
        <v>593</v>
      </c>
      <c r="SUC2" s="364" t="s">
        <v>593</v>
      </c>
      <c r="SUK2" s="364" t="s">
        <v>593</v>
      </c>
      <c r="SUS2" s="364" t="s">
        <v>593</v>
      </c>
      <c r="SVA2" s="364" t="s">
        <v>593</v>
      </c>
      <c r="SVI2" s="364" t="s">
        <v>593</v>
      </c>
      <c r="SVQ2" s="364" t="s">
        <v>593</v>
      </c>
      <c r="SVY2" s="364" t="s">
        <v>593</v>
      </c>
      <c r="SWG2" s="364" t="s">
        <v>593</v>
      </c>
      <c r="SWO2" s="364" t="s">
        <v>593</v>
      </c>
      <c r="SWW2" s="364" t="s">
        <v>593</v>
      </c>
      <c r="SXE2" s="364" t="s">
        <v>593</v>
      </c>
      <c r="SXM2" s="364" t="s">
        <v>593</v>
      </c>
      <c r="SXU2" s="364" t="s">
        <v>593</v>
      </c>
      <c r="SYC2" s="364" t="s">
        <v>593</v>
      </c>
      <c r="SYK2" s="364" t="s">
        <v>593</v>
      </c>
      <c r="SYS2" s="364" t="s">
        <v>593</v>
      </c>
      <c r="SZA2" s="364" t="s">
        <v>593</v>
      </c>
      <c r="SZI2" s="364" t="s">
        <v>593</v>
      </c>
      <c r="SZQ2" s="364" t="s">
        <v>593</v>
      </c>
      <c r="SZY2" s="364" t="s">
        <v>593</v>
      </c>
      <c r="TAG2" s="364" t="s">
        <v>593</v>
      </c>
      <c r="TAO2" s="364" t="s">
        <v>593</v>
      </c>
      <c r="TAW2" s="364" t="s">
        <v>593</v>
      </c>
      <c r="TBE2" s="364" t="s">
        <v>593</v>
      </c>
      <c r="TBM2" s="364" t="s">
        <v>593</v>
      </c>
      <c r="TBU2" s="364" t="s">
        <v>593</v>
      </c>
      <c r="TCC2" s="364" t="s">
        <v>593</v>
      </c>
      <c r="TCK2" s="364" t="s">
        <v>593</v>
      </c>
      <c r="TCS2" s="364" t="s">
        <v>593</v>
      </c>
      <c r="TDA2" s="364" t="s">
        <v>593</v>
      </c>
      <c r="TDI2" s="364" t="s">
        <v>593</v>
      </c>
      <c r="TDQ2" s="364" t="s">
        <v>593</v>
      </c>
      <c r="TDY2" s="364" t="s">
        <v>593</v>
      </c>
      <c r="TEG2" s="364" t="s">
        <v>593</v>
      </c>
      <c r="TEO2" s="364" t="s">
        <v>593</v>
      </c>
      <c r="TEW2" s="364" t="s">
        <v>593</v>
      </c>
      <c r="TFE2" s="364" t="s">
        <v>593</v>
      </c>
      <c r="TFM2" s="364" t="s">
        <v>593</v>
      </c>
      <c r="TFU2" s="364" t="s">
        <v>593</v>
      </c>
      <c r="TGC2" s="364" t="s">
        <v>593</v>
      </c>
      <c r="TGK2" s="364" t="s">
        <v>593</v>
      </c>
      <c r="TGS2" s="364" t="s">
        <v>593</v>
      </c>
      <c r="THA2" s="364" t="s">
        <v>593</v>
      </c>
      <c r="THI2" s="364" t="s">
        <v>593</v>
      </c>
      <c r="THQ2" s="364" t="s">
        <v>593</v>
      </c>
      <c r="THY2" s="364" t="s">
        <v>593</v>
      </c>
      <c r="TIG2" s="364" t="s">
        <v>593</v>
      </c>
      <c r="TIO2" s="364" t="s">
        <v>593</v>
      </c>
      <c r="TIW2" s="364" t="s">
        <v>593</v>
      </c>
      <c r="TJE2" s="364" t="s">
        <v>593</v>
      </c>
      <c r="TJM2" s="364" t="s">
        <v>593</v>
      </c>
      <c r="TJU2" s="364" t="s">
        <v>593</v>
      </c>
      <c r="TKC2" s="364" t="s">
        <v>593</v>
      </c>
      <c r="TKK2" s="364" t="s">
        <v>593</v>
      </c>
      <c r="TKS2" s="364" t="s">
        <v>593</v>
      </c>
      <c r="TLA2" s="364" t="s">
        <v>593</v>
      </c>
      <c r="TLI2" s="364" t="s">
        <v>593</v>
      </c>
      <c r="TLQ2" s="364" t="s">
        <v>593</v>
      </c>
      <c r="TLY2" s="364" t="s">
        <v>593</v>
      </c>
      <c r="TMG2" s="364" t="s">
        <v>593</v>
      </c>
      <c r="TMO2" s="364" t="s">
        <v>593</v>
      </c>
      <c r="TMW2" s="364" t="s">
        <v>593</v>
      </c>
      <c r="TNE2" s="364" t="s">
        <v>593</v>
      </c>
      <c r="TNM2" s="364" t="s">
        <v>593</v>
      </c>
      <c r="TNU2" s="364" t="s">
        <v>593</v>
      </c>
      <c r="TOC2" s="364" t="s">
        <v>593</v>
      </c>
      <c r="TOK2" s="364" t="s">
        <v>593</v>
      </c>
      <c r="TOS2" s="364" t="s">
        <v>593</v>
      </c>
      <c r="TPA2" s="364" t="s">
        <v>593</v>
      </c>
      <c r="TPI2" s="364" t="s">
        <v>593</v>
      </c>
      <c r="TPQ2" s="364" t="s">
        <v>593</v>
      </c>
      <c r="TPY2" s="364" t="s">
        <v>593</v>
      </c>
      <c r="TQG2" s="364" t="s">
        <v>593</v>
      </c>
      <c r="TQO2" s="364" t="s">
        <v>593</v>
      </c>
      <c r="TQW2" s="364" t="s">
        <v>593</v>
      </c>
      <c r="TRE2" s="364" t="s">
        <v>593</v>
      </c>
      <c r="TRM2" s="364" t="s">
        <v>593</v>
      </c>
      <c r="TRU2" s="364" t="s">
        <v>593</v>
      </c>
      <c r="TSC2" s="364" t="s">
        <v>593</v>
      </c>
      <c r="TSK2" s="364" t="s">
        <v>593</v>
      </c>
      <c r="TSS2" s="364" t="s">
        <v>593</v>
      </c>
      <c r="TTA2" s="364" t="s">
        <v>593</v>
      </c>
      <c r="TTI2" s="364" t="s">
        <v>593</v>
      </c>
      <c r="TTQ2" s="364" t="s">
        <v>593</v>
      </c>
      <c r="TTY2" s="364" t="s">
        <v>593</v>
      </c>
      <c r="TUG2" s="364" t="s">
        <v>593</v>
      </c>
      <c r="TUO2" s="364" t="s">
        <v>593</v>
      </c>
      <c r="TUW2" s="364" t="s">
        <v>593</v>
      </c>
      <c r="TVE2" s="364" t="s">
        <v>593</v>
      </c>
      <c r="TVM2" s="364" t="s">
        <v>593</v>
      </c>
      <c r="TVU2" s="364" t="s">
        <v>593</v>
      </c>
      <c r="TWC2" s="364" t="s">
        <v>593</v>
      </c>
      <c r="TWK2" s="364" t="s">
        <v>593</v>
      </c>
      <c r="TWS2" s="364" t="s">
        <v>593</v>
      </c>
      <c r="TXA2" s="364" t="s">
        <v>593</v>
      </c>
      <c r="TXI2" s="364" t="s">
        <v>593</v>
      </c>
      <c r="TXQ2" s="364" t="s">
        <v>593</v>
      </c>
      <c r="TXY2" s="364" t="s">
        <v>593</v>
      </c>
      <c r="TYG2" s="364" t="s">
        <v>593</v>
      </c>
      <c r="TYO2" s="364" t="s">
        <v>593</v>
      </c>
      <c r="TYW2" s="364" t="s">
        <v>593</v>
      </c>
      <c r="TZE2" s="364" t="s">
        <v>593</v>
      </c>
      <c r="TZM2" s="364" t="s">
        <v>593</v>
      </c>
      <c r="TZU2" s="364" t="s">
        <v>593</v>
      </c>
      <c r="UAC2" s="364" t="s">
        <v>593</v>
      </c>
      <c r="UAK2" s="364" t="s">
        <v>593</v>
      </c>
      <c r="UAS2" s="364" t="s">
        <v>593</v>
      </c>
      <c r="UBA2" s="364" t="s">
        <v>593</v>
      </c>
      <c r="UBI2" s="364" t="s">
        <v>593</v>
      </c>
      <c r="UBQ2" s="364" t="s">
        <v>593</v>
      </c>
      <c r="UBY2" s="364" t="s">
        <v>593</v>
      </c>
      <c r="UCG2" s="364" t="s">
        <v>593</v>
      </c>
      <c r="UCO2" s="364" t="s">
        <v>593</v>
      </c>
      <c r="UCW2" s="364" t="s">
        <v>593</v>
      </c>
      <c r="UDE2" s="364" t="s">
        <v>593</v>
      </c>
      <c r="UDM2" s="364" t="s">
        <v>593</v>
      </c>
      <c r="UDU2" s="364" t="s">
        <v>593</v>
      </c>
      <c r="UEC2" s="364" t="s">
        <v>593</v>
      </c>
      <c r="UEK2" s="364" t="s">
        <v>593</v>
      </c>
      <c r="UES2" s="364" t="s">
        <v>593</v>
      </c>
      <c r="UFA2" s="364" t="s">
        <v>593</v>
      </c>
      <c r="UFI2" s="364" t="s">
        <v>593</v>
      </c>
      <c r="UFQ2" s="364" t="s">
        <v>593</v>
      </c>
      <c r="UFY2" s="364" t="s">
        <v>593</v>
      </c>
      <c r="UGG2" s="364" t="s">
        <v>593</v>
      </c>
      <c r="UGO2" s="364" t="s">
        <v>593</v>
      </c>
      <c r="UGW2" s="364" t="s">
        <v>593</v>
      </c>
      <c r="UHE2" s="364" t="s">
        <v>593</v>
      </c>
      <c r="UHM2" s="364" t="s">
        <v>593</v>
      </c>
      <c r="UHU2" s="364" t="s">
        <v>593</v>
      </c>
      <c r="UIC2" s="364" t="s">
        <v>593</v>
      </c>
      <c r="UIK2" s="364" t="s">
        <v>593</v>
      </c>
      <c r="UIS2" s="364" t="s">
        <v>593</v>
      </c>
      <c r="UJA2" s="364" t="s">
        <v>593</v>
      </c>
      <c r="UJI2" s="364" t="s">
        <v>593</v>
      </c>
      <c r="UJQ2" s="364" t="s">
        <v>593</v>
      </c>
      <c r="UJY2" s="364" t="s">
        <v>593</v>
      </c>
      <c r="UKG2" s="364" t="s">
        <v>593</v>
      </c>
      <c r="UKO2" s="364" t="s">
        <v>593</v>
      </c>
      <c r="UKW2" s="364" t="s">
        <v>593</v>
      </c>
      <c r="ULE2" s="364" t="s">
        <v>593</v>
      </c>
      <c r="ULM2" s="364" t="s">
        <v>593</v>
      </c>
      <c r="ULU2" s="364" t="s">
        <v>593</v>
      </c>
      <c r="UMC2" s="364" t="s">
        <v>593</v>
      </c>
      <c r="UMK2" s="364" t="s">
        <v>593</v>
      </c>
      <c r="UMS2" s="364" t="s">
        <v>593</v>
      </c>
      <c r="UNA2" s="364" t="s">
        <v>593</v>
      </c>
      <c r="UNI2" s="364" t="s">
        <v>593</v>
      </c>
      <c r="UNQ2" s="364" t="s">
        <v>593</v>
      </c>
      <c r="UNY2" s="364" t="s">
        <v>593</v>
      </c>
      <c r="UOG2" s="364" t="s">
        <v>593</v>
      </c>
      <c r="UOO2" s="364" t="s">
        <v>593</v>
      </c>
      <c r="UOW2" s="364" t="s">
        <v>593</v>
      </c>
      <c r="UPE2" s="364" t="s">
        <v>593</v>
      </c>
      <c r="UPM2" s="364" t="s">
        <v>593</v>
      </c>
      <c r="UPU2" s="364" t="s">
        <v>593</v>
      </c>
      <c r="UQC2" s="364" t="s">
        <v>593</v>
      </c>
      <c r="UQK2" s="364" t="s">
        <v>593</v>
      </c>
      <c r="UQS2" s="364" t="s">
        <v>593</v>
      </c>
      <c r="URA2" s="364" t="s">
        <v>593</v>
      </c>
      <c r="URI2" s="364" t="s">
        <v>593</v>
      </c>
      <c r="URQ2" s="364" t="s">
        <v>593</v>
      </c>
      <c r="URY2" s="364" t="s">
        <v>593</v>
      </c>
      <c r="USG2" s="364" t="s">
        <v>593</v>
      </c>
      <c r="USO2" s="364" t="s">
        <v>593</v>
      </c>
      <c r="USW2" s="364" t="s">
        <v>593</v>
      </c>
      <c r="UTE2" s="364" t="s">
        <v>593</v>
      </c>
      <c r="UTM2" s="364" t="s">
        <v>593</v>
      </c>
      <c r="UTU2" s="364" t="s">
        <v>593</v>
      </c>
      <c r="UUC2" s="364" t="s">
        <v>593</v>
      </c>
      <c r="UUK2" s="364" t="s">
        <v>593</v>
      </c>
      <c r="UUS2" s="364" t="s">
        <v>593</v>
      </c>
      <c r="UVA2" s="364" t="s">
        <v>593</v>
      </c>
      <c r="UVI2" s="364" t="s">
        <v>593</v>
      </c>
      <c r="UVQ2" s="364" t="s">
        <v>593</v>
      </c>
      <c r="UVY2" s="364" t="s">
        <v>593</v>
      </c>
      <c r="UWG2" s="364" t="s">
        <v>593</v>
      </c>
      <c r="UWO2" s="364" t="s">
        <v>593</v>
      </c>
      <c r="UWW2" s="364" t="s">
        <v>593</v>
      </c>
      <c r="UXE2" s="364" t="s">
        <v>593</v>
      </c>
      <c r="UXM2" s="364" t="s">
        <v>593</v>
      </c>
      <c r="UXU2" s="364" t="s">
        <v>593</v>
      </c>
      <c r="UYC2" s="364" t="s">
        <v>593</v>
      </c>
      <c r="UYK2" s="364" t="s">
        <v>593</v>
      </c>
      <c r="UYS2" s="364" t="s">
        <v>593</v>
      </c>
      <c r="UZA2" s="364" t="s">
        <v>593</v>
      </c>
      <c r="UZI2" s="364" t="s">
        <v>593</v>
      </c>
      <c r="UZQ2" s="364" t="s">
        <v>593</v>
      </c>
      <c r="UZY2" s="364" t="s">
        <v>593</v>
      </c>
      <c r="VAG2" s="364" t="s">
        <v>593</v>
      </c>
      <c r="VAO2" s="364" t="s">
        <v>593</v>
      </c>
      <c r="VAW2" s="364" t="s">
        <v>593</v>
      </c>
      <c r="VBE2" s="364" t="s">
        <v>593</v>
      </c>
      <c r="VBM2" s="364" t="s">
        <v>593</v>
      </c>
      <c r="VBU2" s="364" t="s">
        <v>593</v>
      </c>
      <c r="VCC2" s="364" t="s">
        <v>593</v>
      </c>
      <c r="VCK2" s="364" t="s">
        <v>593</v>
      </c>
      <c r="VCS2" s="364" t="s">
        <v>593</v>
      </c>
      <c r="VDA2" s="364" t="s">
        <v>593</v>
      </c>
      <c r="VDI2" s="364" t="s">
        <v>593</v>
      </c>
      <c r="VDQ2" s="364" t="s">
        <v>593</v>
      </c>
      <c r="VDY2" s="364" t="s">
        <v>593</v>
      </c>
      <c r="VEG2" s="364" t="s">
        <v>593</v>
      </c>
      <c r="VEO2" s="364" t="s">
        <v>593</v>
      </c>
      <c r="VEW2" s="364" t="s">
        <v>593</v>
      </c>
      <c r="VFE2" s="364" t="s">
        <v>593</v>
      </c>
      <c r="VFM2" s="364" t="s">
        <v>593</v>
      </c>
      <c r="VFU2" s="364" t="s">
        <v>593</v>
      </c>
      <c r="VGC2" s="364" t="s">
        <v>593</v>
      </c>
      <c r="VGK2" s="364" t="s">
        <v>593</v>
      </c>
      <c r="VGS2" s="364" t="s">
        <v>593</v>
      </c>
      <c r="VHA2" s="364" t="s">
        <v>593</v>
      </c>
      <c r="VHI2" s="364" t="s">
        <v>593</v>
      </c>
      <c r="VHQ2" s="364" t="s">
        <v>593</v>
      </c>
      <c r="VHY2" s="364" t="s">
        <v>593</v>
      </c>
      <c r="VIG2" s="364" t="s">
        <v>593</v>
      </c>
      <c r="VIO2" s="364" t="s">
        <v>593</v>
      </c>
      <c r="VIW2" s="364" t="s">
        <v>593</v>
      </c>
      <c r="VJE2" s="364" t="s">
        <v>593</v>
      </c>
      <c r="VJM2" s="364" t="s">
        <v>593</v>
      </c>
      <c r="VJU2" s="364" t="s">
        <v>593</v>
      </c>
      <c r="VKC2" s="364" t="s">
        <v>593</v>
      </c>
      <c r="VKK2" s="364" t="s">
        <v>593</v>
      </c>
      <c r="VKS2" s="364" t="s">
        <v>593</v>
      </c>
      <c r="VLA2" s="364" t="s">
        <v>593</v>
      </c>
      <c r="VLI2" s="364" t="s">
        <v>593</v>
      </c>
      <c r="VLQ2" s="364" t="s">
        <v>593</v>
      </c>
      <c r="VLY2" s="364" t="s">
        <v>593</v>
      </c>
      <c r="VMG2" s="364" t="s">
        <v>593</v>
      </c>
      <c r="VMO2" s="364" t="s">
        <v>593</v>
      </c>
      <c r="VMW2" s="364" t="s">
        <v>593</v>
      </c>
      <c r="VNE2" s="364" t="s">
        <v>593</v>
      </c>
      <c r="VNM2" s="364" t="s">
        <v>593</v>
      </c>
      <c r="VNU2" s="364" t="s">
        <v>593</v>
      </c>
      <c r="VOC2" s="364" t="s">
        <v>593</v>
      </c>
      <c r="VOK2" s="364" t="s">
        <v>593</v>
      </c>
      <c r="VOS2" s="364" t="s">
        <v>593</v>
      </c>
      <c r="VPA2" s="364" t="s">
        <v>593</v>
      </c>
      <c r="VPI2" s="364" t="s">
        <v>593</v>
      </c>
      <c r="VPQ2" s="364" t="s">
        <v>593</v>
      </c>
      <c r="VPY2" s="364" t="s">
        <v>593</v>
      </c>
      <c r="VQG2" s="364" t="s">
        <v>593</v>
      </c>
      <c r="VQO2" s="364" t="s">
        <v>593</v>
      </c>
      <c r="VQW2" s="364" t="s">
        <v>593</v>
      </c>
      <c r="VRE2" s="364" t="s">
        <v>593</v>
      </c>
      <c r="VRM2" s="364" t="s">
        <v>593</v>
      </c>
      <c r="VRU2" s="364" t="s">
        <v>593</v>
      </c>
      <c r="VSC2" s="364" t="s">
        <v>593</v>
      </c>
      <c r="VSK2" s="364" t="s">
        <v>593</v>
      </c>
      <c r="VSS2" s="364" t="s">
        <v>593</v>
      </c>
      <c r="VTA2" s="364" t="s">
        <v>593</v>
      </c>
      <c r="VTI2" s="364" t="s">
        <v>593</v>
      </c>
      <c r="VTQ2" s="364" t="s">
        <v>593</v>
      </c>
      <c r="VTY2" s="364" t="s">
        <v>593</v>
      </c>
      <c r="VUG2" s="364" t="s">
        <v>593</v>
      </c>
      <c r="VUO2" s="364" t="s">
        <v>593</v>
      </c>
      <c r="VUW2" s="364" t="s">
        <v>593</v>
      </c>
      <c r="VVE2" s="364" t="s">
        <v>593</v>
      </c>
      <c r="VVM2" s="364" t="s">
        <v>593</v>
      </c>
      <c r="VVU2" s="364" t="s">
        <v>593</v>
      </c>
      <c r="VWC2" s="364" t="s">
        <v>593</v>
      </c>
      <c r="VWK2" s="364" t="s">
        <v>593</v>
      </c>
      <c r="VWS2" s="364" t="s">
        <v>593</v>
      </c>
      <c r="VXA2" s="364" t="s">
        <v>593</v>
      </c>
      <c r="VXI2" s="364" t="s">
        <v>593</v>
      </c>
      <c r="VXQ2" s="364" t="s">
        <v>593</v>
      </c>
      <c r="VXY2" s="364" t="s">
        <v>593</v>
      </c>
      <c r="VYG2" s="364" t="s">
        <v>593</v>
      </c>
      <c r="VYO2" s="364" t="s">
        <v>593</v>
      </c>
      <c r="VYW2" s="364" t="s">
        <v>593</v>
      </c>
      <c r="VZE2" s="364" t="s">
        <v>593</v>
      </c>
      <c r="VZM2" s="364" t="s">
        <v>593</v>
      </c>
      <c r="VZU2" s="364" t="s">
        <v>593</v>
      </c>
      <c r="WAC2" s="364" t="s">
        <v>593</v>
      </c>
      <c r="WAK2" s="364" t="s">
        <v>593</v>
      </c>
      <c r="WAS2" s="364" t="s">
        <v>593</v>
      </c>
      <c r="WBA2" s="364" t="s">
        <v>593</v>
      </c>
      <c r="WBI2" s="364" t="s">
        <v>593</v>
      </c>
      <c r="WBQ2" s="364" t="s">
        <v>593</v>
      </c>
      <c r="WBY2" s="364" t="s">
        <v>593</v>
      </c>
      <c r="WCG2" s="364" t="s">
        <v>593</v>
      </c>
      <c r="WCO2" s="364" t="s">
        <v>593</v>
      </c>
      <c r="WCW2" s="364" t="s">
        <v>593</v>
      </c>
      <c r="WDE2" s="364" t="s">
        <v>593</v>
      </c>
      <c r="WDM2" s="364" t="s">
        <v>593</v>
      </c>
      <c r="WDU2" s="364" t="s">
        <v>593</v>
      </c>
      <c r="WEC2" s="364" t="s">
        <v>593</v>
      </c>
      <c r="WEK2" s="364" t="s">
        <v>593</v>
      </c>
      <c r="WES2" s="364" t="s">
        <v>593</v>
      </c>
      <c r="WFA2" s="364" t="s">
        <v>593</v>
      </c>
      <c r="WFI2" s="364" t="s">
        <v>593</v>
      </c>
      <c r="WFQ2" s="364" t="s">
        <v>593</v>
      </c>
      <c r="WFY2" s="364" t="s">
        <v>593</v>
      </c>
      <c r="WGG2" s="364" t="s">
        <v>593</v>
      </c>
      <c r="WGO2" s="364" t="s">
        <v>593</v>
      </c>
      <c r="WGW2" s="364" t="s">
        <v>593</v>
      </c>
      <c r="WHE2" s="364" t="s">
        <v>593</v>
      </c>
      <c r="WHM2" s="364" t="s">
        <v>593</v>
      </c>
      <c r="WHU2" s="364" t="s">
        <v>593</v>
      </c>
      <c r="WIC2" s="364" t="s">
        <v>593</v>
      </c>
      <c r="WIK2" s="364" t="s">
        <v>593</v>
      </c>
      <c r="WIS2" s="364" t="s">
        <v>593</v>
      </c>
      <c r="WJA2" s="364" t="s">
        <v>593</v>
      </c>
      <c r="WJI2" s="364" t="s">
        <v>593</v>
      </c>
      <c r="WJQ2" s="364" t="s">
        <v>593</v>
      </c>
      <c r="WJY2" s="364" t="s">
        <v>593</v>
      </c>
      <c r="WKG2" s="364" t="s">
        <v>593</v>
      </c>
      <c r="WKO2" s="364" t="s">
        <v>593</v>
      </c>
      <c r="WKW2" s="364" t="s">
        <v>593</v>
      </c>
      <c r="WLE2" s="364" t="s">
        <v>593</v>
      </c>
      <c r="WLM2" s="364" t="s">
        <v>593</v>
      </c>
      <c r="WLU2" s="364" t="s">
        <v>593</v>
      </c>
      <c r="WMC2" s="364" t="s">
        <v>593</v>
      </c>
      <c r="WMK2" s="364" t="s">
        <v>593</v>
      </c>
      <c r="WMS2" s="364" t="s">
        <v>593</v>
      </c>
      <c r="WNA2" s="364" t="s">
        <v>593</v>
      </c>
      <c r="WNI2" s="364" t="s">
        <v>593</v>
      </c>
      <c r="WNQ2" s="364" t="s">
        <v>593</v>
      </c>
      <c r="WNY2" s="364" t="s">
        <v>593</v>
      </c>
      <c r="WOG2" s="364" t="s">
        <v>593</v>
      </c>
      <c r="WOO2" s="364" t="s">
        <v>593</v>
      </c>
      <c r="WOW2" s="364" t="s">
        <v>593</v>
      </c>
      <c r="WPE2" s="364" t="s">
        <v>593</v>
      </c>
      <c r="WPM2" s="364" t="s">
        <v>593</v>
      </c>
      <c r="WPU2" s="364" t="s">
        <v>593</v>
      </c>
      <c r="WQC2" s="364" t="s">
        <v>593</v>
      </c>
      <c r="WQK2" s="364" t="s">
        <v>593</v>
      </c>
      <c r="WQS2" s="364" t="s">
        <v>593</v>
      </c>
      <c r="WRA2" s="364" t="s">
        <v>593</v>
      </c>
      <c r="WRI2" s="364" t="s">
        <v>593</v>
      </c>
      <c r="WRQ2" s="364" t="s">
        <v>593</v>
      </c>
      <c r="WRY2" s="364" t="s">
        <v>593</v>
      </c>
      <c r="WSG2" s="364" t="s">
        <v>593</v>
      </c>
      <c r="WSO2" s="364" t="s">
        <v>593</v>
      </c>
      <c r="WSW2" s="364" t="s">
        <v>593</v>
      </c>
      <c r="WTE2" s="364" t="s">
        <v>593</v>
      </c>
      <c r="WTM2" s="364" t="s">
        <v>593</v>
      </c>
      <c r="WTU2" s="364" t="s">
        <v>593</v>
      </c>
      <c r="WUC2" s="364" t="s">
        <v>593</v>
      </c>
      <c r="WUK2" s="364" t="s">
        <v>593</v>
      </c>
      <c r="WUS2" s="364" t="s">
        <v>593</v>
      </c>
      <c r="WVA2" s="364" t="s">
        <v>593</v>
      </c>
      <c r="WVI2" s="364" t="s">
        <v>593</v>
      </c>
      <c r="WVQ2" s="364" t="s">
        <v>593</v>
      </c>
      <c r="WVY2" s="364" t="s">
        <v>593</v>
      </c>
      <c r="WWG2" s="364" t="s">
        <v>593</v>
      </c>
      <c r="WWO2" s="364" t="s">
        <v>593</v>
      </c>
      <c r="WWW2" s="364" t="s">
        <v>593</v>
      </c>
      <c r="WXE2" s="364" t="s">
        <v>593</v>
      </c>
      <c r="WXM2" s="364" t="s">
        <v>593</v>
      </c>
      <c r="WXU2" s="364" t="s">
        <v>593</v>
      </c>
      <c r="WYC2" s="364" t="s">
        <v>593</v>
      </c>
      <c r="WYK2" s="364" t="s">
        <v>593</v>
      </c>
      <c r="WYS2" s="364" t="s">
        <v>593</v>
      </c>
      <c r="WZA2" s="364" t="s">
        <v>593</v>
      </c>
      <c r="WZI2" s="364" t="s">
        <v>593</v>
      </c>
      <c r="WZQ2" s="364" t="s">
        <v>593</v>
      </c>
      <c r="WZY2" s="364" t="s">
        <v>593</v>
      </c>
      <c r="XAG2" s="364" t="s">
        <v>593</v>
      </c>
      <c r="XAO2" s="364" t="s">
        <v>593</v>
      </c>
      <c r="XAW2" s="364" t="s">
        <v>593</v>
      </c>
      <c r="XBE2" s="364" t="s">
        <v>593</v>
      </c>
      <c r="XBM2" s="364" t="s">
        <v>593</v>
      </c>
      <c r="XBU2" s="364" t="s">
        <v>593</v>
      </c>
      <c r="XCC2" s="364" t="s">
        <v>593</v>
      </c>
      <c r="XCK2" s="364" t="s">
        <v>593</v>
      </c>
      <c r="XCS2" s="364" t="s">
        <v>593</v>
      </c>
      <c r="XDA2" s="364" t="s">
        <v>593</v>
      </c>
      <c r="XDI2" s="364" t="s">
        <v>593</v>
      </c>
      <c r="XDQ2" s="364" t="s">
        <v>593</v>
      </c>
      <c r="XDY2" s="364" t="s">
        <v>593</v>
      </c>
      <c r="XEG2" s="364" t="s">
        <v>593</v>
      </c>
      <c r="XEO2" s="364" t="s">
        <v>593</v>
      </c>
      <c r="XEW2" s="364" t="s">
        <v>593</v>
      </c>
    </row>
    <row r="3" spans="1:1017 1025:2041 2049:3065 3073:4089 4097:5113 5121:6137 6145:7161 7169:8185 8193:9209 9217:10233 10241:11257 11265:12281 12289:13305 13313:14329 14337:15353 15361:16377" s="364" customFormat="1" ht="15" customHeight="1" thickBot="1">
      <c r="B3" s="1543"/>
      <c r="C3" s="1544"/>
      <c r="D3" s="1545"/>
    </row>
    <row r="4" spans="1:1017 1025:2041 2049:3065 3073:4089 4097:5113 5121:6137 6145:7161 7169:8185 8193:9209 9217:10233 10241:11257 11265:12281 12289:13305 13313:14329 14337:15353 15361:16377" ht="16.5" customHeight="1">
      <c r="B4" s="1374" t="s">
        <v>431</v>
      </c>
      <c r="C4" s="187"/>
      <c r="D4" s="975"/>
    </row>
    <row r="5" spans="1:1017 1025:2041 2049:3065 3073:4089 4097:5113 5121:6137 6145:7161 7169:8185 8193:9209 9217:10233 10241:11257 11265:12281 12289:13305 13313:14329 14337:15353 15361:16377" ht="16.5" customHeight="1">
      <c r="B5" s="974" t="s">
        <v>89</v>
      </c>
      <c r="C5" s="187" t="s">
        <v>343</v>
      </c>
      <c r="D5" s="975"/>
    </row>
    <row r="6" spans="1:1017 1025:2041 2049:3065 3073:4089 4097:5113 5121:6137 6145:7161 7169:8185 8193:9209 9217:10233 10241:11257 11265:12281 12289:13305 13313:14329 14337:15353 15361:16377" ht="16.5" customHeight="1">
      <c r="B6" s="974" t="s">
        <v>65</v>
      </c>
      <c r="C6" s="187"/>
      <c r="D6" s="975">
        <v>504225</v>
      </c>
    </row>
    <row r="7" spans="1:1017 1025:2041 2049:3065 3073:4089 4097:5113 5121:6137 6145:7161 7169:8185 8193:9209 9217:10233 10241:11257 11265:12281 12289:13305 13313:14329 14337:15353 15361:16377" ht="33" customHeight="1">
      <c r="B7" s="974" t="s">
        <v>66</v>
      </c>
      <c r="C7" s="187" t="s">
        <v>655</v>
      </c>
      <c r="D7" s="982">
        <v>260000</v>
      </c>
    </row>
    <row r="8" spans="1:1017 1025:2041 2049:3065 3073:4089 4097:5113 5121:6137 6145:7161 7169:8185 8193:9209 9217:10233 10241:11257 11265:12281 12289:13305 13313:14329 14337:15353 15361:16377" ht="16.5" customHeight="1">
      <c r="B8" s="974" t="s">
        <v>67</v>
      </c>
      <c r="C8" s="187"/>
      <c r="D8" s="975">
        <v>873032</v>
      </c>
    </row>
    <row r="9" spans="1:1017 1025:2041 2049:3065 3073:4089 4097:5113 5121:6137 6145:7161 7169:8185 8193:9209 9217:10233 10241:11257 11265:12281 12289:13305 13313:14329 14337:15353 15361:16377" ht="16.5" customHeight="1">
      <c r="B9" s="974" t="s">
        <v>68</v>
      </c>
      <c r="C9" s="187"/>
      <c r="D9" s="975">
        <v>65870</v>
      </c>
    </row>
    <row r="10" spans="1:1017 1025:2041 2049:3065 3073:4089 4097:5113 5121:6137 6145:7161 7169:8185 8193:9209 9217:10233 10241:11257 11265:12281 12289:13305 13313:14329 14337:15353 15361:16377" ht="16.5" customHeight="1">
      <c r="B10" s="974" t="s">
        <v>69</v>
      </c>
      <c r="C10" s="187"/>
      <c r="D10" s="975">
        <v>770588</v>
      </c>
    </row>
    <row r="11" spans="1:1017 1025:2041 2049:3065 3073:4089 4097:5113 5121:6137 6145:7161 7169:8185 8193:9209 9217:10233 10241:11257 11265:12281 12289:13305 13313:14329 14337:15353 15361:16377" ht="33" customHeight="1">
      <c r="B11" s="974" t="s">
        <v>70</v>
      </c>
      <c r="C11" s="187" t="s">
        <v>657</v>
      </c>
      <c r="D11" s="975">
        <f>1731937</f>
        <v>1731937</v>
      </c>
    </row>
    <row r="12" spans="1:1017 1025:2041 2049:3065 3073:4089 4097:5113 5121:6137 6145:7161 7169:8185 8193:9209 9217:10233 10241:11257 11265:12281 12289:13305 13313:14329 14337:15353 15361:16377" ht="16.5" customHeight="1">
      <c r="B12" s="974" t="s">
        <v>71</v>
      </c>
      <c r="C12" s="187" t="s">
        <v>656</v>
      </c>
      <c r="D12" s="975">
        <v>2786539</v>
      </c>
    </row>
    <row r="13" spans="1:1017 1025:2041 2049:3065 3073:4089 4097:5113 5121:6137 6145:7161 7169:8185 8193:9209 9217:10233 10241:11257 11265:12281 12289:13305 13313:14329 14337:15353 15361:16377" ht="16.5" customHeight="1">
      <c r="B13" s="974" t="s">
        <v>72</v>
      </c>
      <c r="C13" s="187"/>
      <c r="D13" s="975">
        <v>742821</v>
      </c>
    </row>
    <row r="14" spans="1:1017 1025:2041 2049:3065 3073:4089 4097:5113 5121:6137 6145:7161 7169:8185 8193:9209 9217:10233 10241:11257 11265:12281 12289:13305 13313:14329 14337:15353 15361:16377" ht="16.5" customHeight="1">
      <c r="B14" s="974" t="s">
        <v>73</v>
      </c>
      <c r="C14" s="187"/>
      <c r="D14" s="975">
        <v>1170365</v>
      </c>
    </row>
    <row r="15" spans="1:1017 1025:2041 2049:3065 3073:4089 4097:5113 5121:6137 6145:7161 7169:8185 8193:9209 9217:10233 10241:11257 11265:12281 12289:13305 13313:14329 14337:15353 15361:16377" ht="16.5" customHeight="1">
      <c r="B15" s="974" t="s">
        <v>74</v>
      </c>
      <c r="C15" s="187"/>
      <c r="D15" s="975">
        <v>81862</v>
      </c>
    </row>
    <row r="16" spans="1:1017 1025:2041 2049:3065 3073:4089 4097:5113 5121:6137 6145:7161 7169:8185 8193:9209 9217:10233 10241:11257 11265:12281 12289:13305 13313:14329 14337:15353 15361:16377" ht="16.5" customHeight="1">
      <c r="B16" s="974" t="s">
        <v>75</v>
      </c>
      <c r="C16" s="187"/>
      <c r="D16" s="975">
        <v>153510</v>
      </c>
    </row>
    <row r="17" spans="2:5" ht="16.5" customHeight="1">
      <c r="B17" s="974" t="s">
        <v>76</v>
      </c>
      <c r="C17" s="187" t="s">
        <v>654</v>
      </c>
      <c r="D17" s="982"/>
    </row>
    <row r="18" spans="2:5" ht="16.5" customHeight="1">
      <c r="B18" s="974" t="s">
        <v>77</v>
      </c>
      <c r="C18" s="187"/>
      <c r="D18" s="975">
        <v>118500</v>
      </c>
    </row>
    <row r="19" spans="2:5" ht="16.5" customHeight="1">
      <c r="B19" s="974" t="s">
        <v>78</v>
      </c>
      <c r="C19" s="187"/>
      <c r="D19" s="975">
        <v>239092</v>
      </c>
    </row>
    <row r="20" spans="2:5" ht="16.5" customHeight="1">
      <c r="B20" s="974" t="s">
        <v>79</v>
      </c>
      <c r="C20" s="187"/>
      <c r="D20" s="975">
        <v>722240</v>
      </c>
    </row>
    <row r="21" spans="2:5" ht="16.5" customHeight="1">
      <c r="B21" s="974" t="s">
        <v>80</v>
      </c>
      <c r="C21" s="187"/>
      <c r="D21" s="975">
        <v>495000</v>
      </c>
    </row>
    <row r="22" spans="2:5" ht="16.5" customHeight="1">
      <c r="B22" s="974" t="s">
        <v>81</v>
      </c>
      <c r="C22" s="187"/>
      <c r="D22" s="975">
        <v>707700</v>
      </c>
    </row>
    <row r="23" spans="2:5" ht="16.5" customHeight="1">
      <c r="B23" s="974" t="s">
        <v>82</v>
      </c>
      <c r="C23" s="187"/>
      <c r="D23" s="975">
        <v>79480</v>
      </c>
    </row>
    <row r="24" spans="2:5" ht="16.5" customHeight="1">
      <c r="B24" s="974" t="s">
        <v>83</v>
      </c>
      <c r="C24" s="187"/>
      <c r="D24" s="975">
        <v>77762</v>
      </c>
    </row>
    <row r="25" spans="2:5" ht="33" customHeight="1">
      <c r="B25" s="974" t="s">
        <v>84</v>
      </c>
      <c r="C25" s="187" t="s">
        <v>655</v>
      </c>
      <c r="D25" s="982">
        <v>187171</v>
      </c>
    </row>
    <row r="26" spans="2:5" ht="16.5" customHeight="1">
      <c r="B26" s="974" t="s">
        <v>85</v>
      </c>
      <c r="C26" s="187"/>
      <c r="D26" s="975">
        <v>449354</v>
      </c>
    </row>
    <row r="27" spans="2:5" s="13" customFormat="1" ht="16.5" customHeight="1">
      <c r="B27" s="1222" t="s">
        <v>86</v>
      </c>
      <c r="C27" s="1223"/>
      <c r="D27" s="1224">
        <v>277096</v>
      </c>
    </row>
    <row r="28" spans="2:5" ht="16.5" customHeight="1">
      <c r="B28" s="978" t="s">
        <v>87</v>
      </c>
      <c r="C28" s="188"/>
      <c r="D28" s="979">
        <f>SUM(D6:D27)</f>
        <v>12494144</v>
      </c>
    </row>
    <row r="29" spans="2:5" ht="16.5" customHeight="1">
      <c r="B29" s="976" t="s">
        <v>90</v>
      </c>
      <c r="C29" s="189"/>
      <c r="D29" s="977">
        <v>1503289</v>
      </c>
    </row>
    <row r="30" spans="2:5" ht="16.5" customHeight="1">
      <c r="B30" s="980" t="s">
        <v>432</v>
      </c>
      <c r="C30" s="187"/>
      <c r="D30" s="979">
        <f>SUM(D28:D29)</f>
        <v>13997433</v>
      </c>
    </row>
    <row r="31" spans="2:5" ht="16.5" customHeight="1">
      <c r="B31" s="974" t="s">
        <v>91</v>
      </c>
      <c r="C31" s="981">
        <v>0.03</v>
      </c>
      <c r="D31" s="982">
        <f>C31*D30</f>
        <v>419922.99</v>
      </c>
      <c r="E31" s="889"/>
    </row>
    <row r="32" spans="2:5" ht="16.5" customHeight="1">
      <c r="B32" s="974" t="s">
        <v>92</v>
      </c>
      <c r="C32" s="983" t="s">
        <v>88</v>
      </c>
      <c r="D32" s="982"/>
      <c r="E32" s="929"/>
    </row>
    <row r="33" spans="2:5" ht="16.5" customHeight="1">
      <c r="B33" s="974" t="s">
        <v>93</v>
      </c>
      <c r="C33" s="981">
        <v>3.5000000000000003E-2</v>
      </c>
      <c r="D33" s="982">
        <f>C33*D30</f>
        <v>489910.15500000003</v>
      </c>
      <c r="E33" s="889"/>
    </row>
    <row r="34" spans="2:5" ht="16.5" customHeight="1">
      <c r="B34" s="1146"/>
      <c r="C34" s="1147"/>
      <c r="D34" s="1148"/>
      <c r="E34" s="929"/>
    </row>
    <row r="35" spans="2:5" ht="16.5" customHeight="1">
      <c r="B35" s="984" t="s">
        <v>94</v>
      </c>
      <c r="C35" s="985"/>
      <c r="D35" s="986">
        <f>SUM(D30:D34)</f>
        <v>14907266.145</v>
      </c>
    </row>
    <row r="36" spans="2:5" ht="16.5" customHeight="1">
      <c r="B36" s="212" t="s">
        <v>658</v>
      </c>
      <c r="D36" s="929"/>
    </row>
    <row r="37" spans="2:5"/>
    <row r="38" spans="2:5"/>
    <row r="39" spans="2:5"/>
    <row r="40" spans="2:5"/>
    <row r="41" spans="2:5"/>
    <row r="42" spans="2:5"/>
    <row r="43" spans="2:5"/>
    <row r="44" spans="2:5"/>
    <row r="45" spans="2:5"/>
    <row r="46" spans="2:5"/>
    <row r="47" spans="2:5"/>
    <row r="48" spans="2:5"/>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ht="144" customHeight="1"/>
    <row r="1048576"/>
  </sheetData>
  <mergeCells count="1">
    <mergeCell ref="B2:D3"/>
  </mergeCells>
  <pageMargins left="0.7" right="0.7" top="0.75" bottom="0.75" header="0.3" footer="0.3"/>
  <pageSetup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Summary</vt:lpstr>
      <vt:lpstr>S&amp;U's</vt:lpstr>
      <vt:lpstr>Budget</vt:lpstr>
      <vt:lpstr>4YR (Dev) CF</vt:lpstr>
      <vt:lpstr>Product Inputs</vt:lpstr>
      <vt:lpstr>Rental Comps</vt:lpstr>
      <vt:lpstr>Retail Comps</vt:lpstr>
      <vt:lpstr>Cap Rates</vt:lpstr>
      <vt:lpstr>Hard Costs ROM</vt:lpstr>
      <vt:lpstr>ForSale CF</vt:lpstr>
      <vt:lpstr>For Sale Product</vt:lpstr>
      <vt:lpstr>5 YR Hold</vt:lpstr>
      <vt:lpstr>10 YR Hold</vt:lpstr>
      <vt:lpstr>'10 YR Hold'!Print_Area</vt:lpstr>
      <vt:lpstr>'4YR (Dev) CF'!Print_Area</vt:lpstr>
      <vt:lpstr>'5 YR Hold'!Print_Area</vt:lpstr>
      <vt:lpstr>Budget!Print_Area</vt:lpstr>
      <vt:lpstr>'Cap Rates'!Print_Area</vt:lpstr>
      <vt:lpstr>'For Sale Product'!Print_Area</vt:lpstr>
      <vt:lpstr>'ForSale CF'!Print_Area</vt:lpstr>
      <vt:lpstr>'Hard Costs ROM'!Print_Area</vt:lpstr>
      <vt:lpstr>'Product Inputs'!Print_Area</vt:lpstr>
      <vt:lpstr>'Rental Comps'!Print_Area</vt:lpstr>
      <vt:lpstr>'Retail Comps'!Print_Area</vt:lpstr>
      <vt:lpstr>'S&amp;U''s'!Print_Area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2023-09-08T22:46:40Z</dcterms:created>
  <dcterms:modified xsi:type="dcterms:W3CDTF">2026-03-19T21:34:29Z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t_Adj" linkTarget="Prop_Rt_Adj">
    <vt:lpwstr>#REF!</vt:lpwstr>
  </property>
  <property fmtid="{D5CDD505-2E9C-101B-9397-08002B2CF9AE}" pid="3" name="Rt_Temp" linkTarget="Prop_Rt_Temp">
    <vt:lpwstr>#REF!</vt:lpwstr>
  </property>
</Properties>
</file>